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296" windowWidth="20730" windowHeight="7545" activeTab="0"/>
  </bookViews>
  <sheets>
    <sheet name="приложение 3" sheetId="1" r:id="rId1"/>
    <sheet name="Лист1" sheetId="2" r:id="rId2"/>
  </sheets>
  <definedNames>
    <definedName name="_xlnm.Print_Area" localSheetId="0">'приложение 3'!$A$2:$K$391</definedName>
  </definedNames>
  <calcPr fullCalcOnLoad="1"/>
</workbook>
</file>

<file path=xl/comments1.xml><?xml version="1.0" encoding="utf-8"?>
<comments xmlns="http://schemas.openxmlformats.org/spreadsheetml/2006/main">
  <authors>
    <author>Доронина Оксана Владимировна</author>
  </authors>
  <commentList>
    <comment ref="H376" authorId="0">
      <text>
        <r>
          <rPr>
            <b/>
            <sz val="9"/>
            <rFont val="Tahoma"/>
            <family val="2"/>
          </rPr>
          <t>Доронина Оксана Владимировна:</t>
        </r>
        <r>
          <rPr>
            <sz val="9"/>
            <rFont val="Tahoma"/>
            <family val="2"/>
          </rPr>
          <t xml:space="preserve">
395 978,6</t>
        </r>
      </text>
    </comment>
  </commentList>
</comments>
</file>

<file path=xl/sharedStrings.xml><?xml version="1.0" encoding="utf-8"?>
<sst xmlns="http://schemas.openxmlformats.org/spreadsheetml/2006/main" count="533" uniqueCount="105">
  <si>
    <t>№ п/п</t>
  </si>
  <si>
    <t>к муниципальной программе</t>
  </si>
  <si>
    <t>Финансовое обеспечение мероприятий муниципальной программы</t>
  </si>
  <si>
    <t>Наименование мероприятия муниципальной программы</t>
  </si>
  <si>
    <t xml:space="preserve">Исполнитель, участник муниципальной программы </t>
  </si>
  <si>
    <t>Всего</t>
  </si>
  <si>
    <t>ФБ</t>
  </si>
  <si>
    <t>РБ</t>
  </si>
  <si>
    <t>МБ</t>
  </si>
  <si>
    <t>ВБ</t>
  </si>
  <si>
    <t>УКИН</t>
  </si>
  <si>
    <t>УО</t>
  </si>
  <si>
    <t>Итого</t>
  </si>
  <si>
    <t>Подпрограмма 3 «Развитие дополнительного образования, отдыха и занятости детей»</t>
  </si>
  <si>
    <t>УФКМС</t>
  </si>
  <si>
    <t>«Развитие образования»</t>
  </si>
  <si>
    <t>3.1</t>
  </si>
  <si>
    <t>3.2</t>
  </si>
  <si>
    <t>3.3</t>
  </si>
  <si>
    <t>3.4</t>
  </si>
  <si>
    <t>2020 год</t>
  </si>
  <si>
    <t>Реализация общегородских воспитательных мероприятий</t>
  </si>
  <si>
    <t>УО - Управление образования Администрации города Вологды;</t>
  </si>
  <si>
    <t>Используемые сокращения:</t>
  </si>
  <si>
    <t>«Приложение № 3</t>
  </si>
  <si>
    <t>Организация и проведение лагерей в каникулярный период</t>
  </si>
  <si>
    <t>ФБ – безвозмездные поступления из федерального бюджета;</t>
  </si>
  <si>
    <t xml:space="preserve"> Подпрограмма 1 «Развитие дошкольного образования»</t>
  </si>
  <si>
    <t xml:space="preserve"> Подпрограмма 2 «Развитие общего образования»</t>
  </si>
  <si>
    <t>2021 год</t>
  </si>
  <si>
    <t>2022 год</t>
  </si>
  <si>
    <t>2023 год</t>
  </si>
  <si>
    <t>2024 год</t>
  </si>
  <si>
    <t>2025 год</t>
  </si>
  <si>
    <t xml:space="preserve">ДГ, МКУ «Градо-строительный центр города Вологды»   </t>
  </si>
  <si>
    <t>4.1</t>
  </si>
  <si>
    <t>Выявление и поддержка одаренных детей и молодых талантов</t>
  </si>
  <si>
    <t>2.4.</t>
  </si>
  <si>
    <t>2.3.</t>
  </si>
  <si>
    <t>УФКМС - Управление физической культуры и массового спорта Администрации города Вологды;</t>
  </si>
  <si>
    <t>1</t>
  </si>
  <si>
    <t>2</t>
  </si>
  <si>
    <t>2.2.</t>
  </si>
  <si>
    <t>2.1.</t>
  </si>
  <si>
    <t>1.1.</t>
  </si>
  <si>
    <t>Финансовые затраты, тыс.руб.</t>
  </si>
  <si>
    <t>Организация занятости неорганизованных детей в микрорайонах города в рамках реализации социально значимого проекта «Город детства»</t>
  </si>
  <si>
    <t>Подпрограмма 5 «Во славу Отечества. Патриотическое воспитание детей и молодежи города Вологды»</t>
  </si>
  <si>
    <t>5.1</t>
  </si>
  <si>
    <t>Выполнение ремонтных работ и мероприятий по комплексной безопасности образовательных организаций</t>
  </si>
  <si>
    <t>Обеспечение доступности муниципальных образовательных организаций и услуг в сфере образования для инвалидов и других маломобильных групп населения</t>
  </si>
  <si>
    <t>РБ – безвозмездные поступления из областного бюджета;</t>
  </si>
  <si>
    <t>МБ – налоговые и неналоговые доходы бюджета города Вологды;</t>
  </si>
  <si>
    <t>Патриотическое воспитание детей и молодежи в ходе массовых мероприятий</t>
  </si>
  <si>
    <t>Методическое, информационное и организационное обеспечение системы патриотического воспитания детей и молодежи</t>
  </si>
  <si>
    <t>5.2</t>
  </si>
  <si>
    <t>5.3</t>
  </si>
  <si>
    <t>Содействие допризывной подготовке граждан к военной службе, формированию позитивного отношения к служению Отечеству</t>
  </si>
  <si>
    <t>4.2</t>
  </si>
  <si>
    <t>4.3</t>
  </si>
  <si>
    <t>ДГ -Департамент градостроительства Администрации города Вологды;</t>
  </si>
  <si>
    <t>Итого по мероприятиям</t>
  </si>
  <si>
    <t>Итого по подпрограмме</t>
  </si>
  <si>
    <t>Итого по муниципальной программе</t>
  </si>
  <si>
    <t>МКУ «Градостроительный центр города Вологды» - Муниципальное казенное учреждение «Градостроительный центр города Вологды»;</t>
  </si>
  <si>
    <t xml:space="preserve">ДГ, МКУ «Градо-строительный центр города Вологды»  </t>
  </si>
  <si>
    <t>1.2</t>
  </si>
  <si>
    <t>1.3.</t>
  </si>
  <si>
    <t>3.5</t>
  </si>
  <si>
    <t>УКИН - Управление культуры и историко-культурного наследия Администрации города Вологды;</t>
  </si>
  <si>
    <t xml:space="preserve">Реализация регионального проекта «Содействие занятости женщин - создание условий дошкольного образования для детей в возрасте до трех лет» </t>
  </si>
  <si>
    <t>Реализация регионального проекта «Современная школа»</t>
  </si>
  <si>
    <t>Реализация регионального проекта «Цифровая образовательная среда»</t>
  </si>
  <si>
    <t>Реализация регионального проекта  «Успех каждого ребенка»</t>
  </si>
  <si>
    <t xml:space="preserve">Реализация регионального проекта «Жилье»  </t>
  </si>
  <si>
    <t>города Вологды</t>
  </si>
  <si>
    <t>к постановлению Администрации</t>
  </si>
  <si>
    <t>3.6</t>
  </si>
  <si>
    <t>Реализация регионального проекта  «Культурная среда»</t>
  </si>
  <si>
    <t>Введение новых мест в муниципальных общеобразова-тельных организациях городского округа города Вологды путем капитального строительства объектов инфраструктуры общего образования</t>
  </si>
  <si>
    <t>Организация предоставления дошкольного образования на территории городского округа города Вологды</t>
  </si>
  <si>
    <t>Строительство (реконструкция) муниципальных дошкольных образовательных организаций на территории городского округа города  Вологды, создание дополнительных мест в муниципальных дошкольных образовательных организациях</t>
  </si>
  <si>
    <t>Организация предоставления на территории городского округа города Вологды общего образования</t>
  </si>
  <si>
    <t>Организация предоставления  дополнительного образования на территории городского округа города Вологды</t>
  </si>
  <si>
    <t>Подпрограмма 4 «Содействие созданию в городском  округе городе Вологде  (исходя из прогнозируемой потребности) новых мест в общеобразовательных организациях»</t>
  </si>
  <si>
    <t>Источник финанси-рования</t>
  </si>
  <si>
    <t>3</t>
  </si>
  <si>
    <t>Обеспечение выполнения функций Управления образования Администрации города Вологды</t>
  </si>
  <si>
    <t>ВБ – внебюджетные источники финансирования</t>
  </si>
  <si>
    <t>».</t>
  </si>
  <si>
    <t>5.4</t>
  </si>
  <si>
    <t>2.5.</t>
  </si>
  <si>
    <t xml:space="preserve">Реализация регионального проекта  «Патриотическое воспитание граждан Российской Федерации (Вологодская область)» </t>
  </si>
  <si>
    <t xml:space="preserve">Приложение </t>
  </si>
  <si>
    <t xml:space="preserve">ДГ, МКУ «Градо-строитель-ный центр города Вологды»   </t>
  </si>
  <si>
    <t>09</t>
  </si>
  <si>
    <t>01</t>
  </si>
  <si>
    <t>02</t>
  </si>
  <si>
    <t>90000</t>
  </si>
  <si>
    <t>Мероприятие "Организация и проведение лагерей в каникулярный период"</t>
  </si>
  <si>
    <t>244</t>
  </si>
  <si>
    <t>01.00.ГЦ</t>
  </si>
  <si>
    <t>00</t>
  </si>
  <si>
    <t>Реализация регионального проекта  «Патриотическое воспитание граждан Российской Федерации (Вологодская область)»</t>
  </si>
  <si>
    <t xml:space="preserve">    от 25.01.2024 № 77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</si>
</sst>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/>
    </xf>
    <xf numFmtId="176" fontId="2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center" vertical="center"/>
    </xf>
    <xf numFmtId="0" fontId="11" fillId="0" borderId="14" xfId="53" applyNumberFormat="1" applyFont="1" applyBorder="1" applyAlignment="1">
      <alignment vertical="top"/>
      <protection/>
    </xf>
    <xf numFmtId="4" fontId="11" fillId="0" borderId="14" xfId="53" applyNumberFormat="1" applyFont="1" applyBorder="1" applyAlignment="1">
      <alignment horizontal="right" vertical="top"/>
      <protection/>
    </xf>
    <xf numFmtId="0" fontId="11" fillId="0" borderId="14" xfId="53" applyNumberFormat="1" applyFont="1" applyBorder="1" applyAlignment="1">
      <alignment vertical="top" wrapText="1"/>
      <protection/>
    </xf>
    <xf numFmtId="0" fontId="11" fillId="0" borderId="14" xfId="53" applyNumberFormat="1" applyFont="1" applyBorder="1" applyAlignment="1">
      <alignment vertical="top" wrapText="1"/>
      <protection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left" vertical="top" wrapText="1"/>
    </xf>
    <xf numFmtId="0" fontId="50" fillId="0" borderId="15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justify"/>
    </xf>
    <xf numFmtId="49" fontId="2" fillId="0" borderId="13" xfId="0" applyNumberFormat="1" applyFont="1" applyFill="1" applyBorder="1" applyAlignment="1">
      <alignment horizontal="center" vertical="justify"/>
    </xf>
    <xf numFmtId="49" fontId="2" fillId="0" borderId="15" xfId="0" applyNumberFormat="1" applyFont="1" applyFill="1" applyBorder="1" applyAlignment="1">
      <alignment horizontal="center" vertical="justify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1"/>
  <sheetViews>
    <sheetView tabSelected="1" view="pageBreakPreview" zoomScale="90" zoomScaleNormal="80" zoomScaleSheetLayoutView="90" workbookViewId="0" topLeftCell="A58">
      <selection activeCell="A10" sqref="A10:K10"/>
    </sheetView>
  </sheetViews>
  <sheetFormatPr defaultColWidth="9.140625" defaultRowHeight="12.75"/>
  <cols>
    <col min="1" max="1" width="6.57421875" style="4" customWidth="1"/>
    <col min="2" max="2" width="34.57421875" style="6" customWidth="1"/>
    <col min="3" max="3" width="16.8515625" style="3" customWidth="1"/>
    <col min="4" max="4" width="11.00390625" style="4" customWidth="1"/>
    <col min="5" max="5" width="14.00390625" style="1" customWidth="1"/>
    <col min="6" max="6" width="14.140625" style="1" customWidth="1"/>
    <col min="7" max="7" width="15.28125" style="1" customWidth="1"/>
    <col min="8" max="11" width="14.57421875" style="1" customWidth="1"/>
    <col min="12" max="16384" width="9.140625" style="1" customWidth="1"/>
  </cols>
  <sheetData>
    <row r="1" spans="1:4" ht="16.5" hidden="1">
      <c r="A1" s="18"/>
      <c r="B1" s="19"/>
      <c r="C1" s="1"/>
      <c r="D1" s="18"/>
    </row>
    <row r="2" spans="1:4" ht="16.5" hidden="1">
      <c r="A2" s="18"/>
      <c r="B2" s="19"/>
      <c r="C2" s="1"/>
      <c r="D2" s="18"/>
    </row>
    <row r="3" spans="1:11" ht="16.5">
      <c r="A3" s="18"/>
      <c r="B3" s="19"/>
      <c r="C3" s="1"/>
      <c r="D3" s="18"/>
      <c r="I3" s="29"/>
      <c r="J3" s="35" t="s">
        <v>93</v>
      </c>
      <c r="K3" s="35"/>
    </row>
    <row r="4" spans="1:11" ht="16.5">
      <c r="A4" s="18"/>
      <c r="B4" s="19"/>
      <c r="C4" s="1"/>
      <c r="D4" s="18"/>
      <c r="I4" s="36" t="s">
        <v>76</v>
      </c>
      <c r="J4" s="36"/>
      <c r="K4" s="36"/>
    </row>
    <row r="5" spans="1:11" ht="16.5">
      <c r="A5" s="18"/>
      <c r="B5" s="19"/>
      <c r="C5" s="1"/>
      <c r="D5" s="18"/>
      <c r="I5" s="36" t="s">
        <v>75</v>
      </c>
      <c r="J5" s="36"/>
      <c r="K5" s="36"/>
    </row>
    <row r="6" spans="1:11" ht="16.5">
      <c r="A6" s="18"/>
      <c r="B6" s="19"/>
      <c r="C6" s="1"/>
      <c r="D6" s="18"/>
      <c r="I6" s="36" t="s">
        <v>104</v>
      </c>
      <c r="J6" s="36"/>
      <c r="K6" s="36"/>
    </row>
    <row r="7" spans="1:11" ht="16.5">
      <c r="A7" s="20"/>
      <c r="B7" s="21"/>
      <c r="C7" s="7"/>
      <c r="D7" s="20"/>
      <c r="E7" s="7"/>
      <c r="F7" s="7"/>
      <c r="G7" s="7"/>
      <c r="H7" s="37" t="s">
        <v>24</v>
      </c>
      <c r="I7" s="37"/>
      <c r="J7" s="37"/>
      <c r="K7" s="37"/>
    </row>
    <row r="8" spans="1:11" ht="16.5">
      <c r="A8" s="20"/>
      <c r="B8" s="21"/>
      <c r="C8" s="7"/>
      <c r="D8" s="20"/>
      <c r="E8" s="7"/>
      <c r="F8" s="7"/>
      <c r="G8" s="7"/>
      <c r="H8" s="37" t="s">
        <v>1</v>
      </c>
      <c r="I8" s="37"/>
      <c r="J8" s="37"/>
      <c r="K8" s="37"/>
    </row>
    <row r="9" spans="1:11" ht="16.5">
      <c r="A9" s="20"/>
      <c r="B9" s="21"/>
      <c r="C9" s="7"/>
      <c r="D9" s="20"/>
      <c r="E9" s="7"/>
      <c r="F9" s="7"/>
      <c r="G9" s="7"/>
      <c r="H9" s="37" t="s">
        <v>15</v>
      </c>
      <c r="I9" s="37"/>
      <c r="J9" s="37"/>
      <c r="K9" s="37"/>
    </row>
    <row r="10" spans="1:11" ht="27" customHeight="1">
      <c r="A10" s="38" t="s">
        <v>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s="9" customFormat="1" ht="16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9.5" customHeight="1">
      <c r="A12" s="39" t="s">
        <v>0</v>
      </c>
      <c r="B12" s="39" t="s">
        <v>3</v>
      </c>
      <c r="C12" s="39" t="s">
        <v>4</v>
      </c>
      <c r="D12" s="39" t="s">
        <v>85</v>
      </c>
      <c r="E12" s="39" t="s">
        <v>45</v>
      </c>
      <c r="F12" s="39"/>
      <c r="G12" s="39"/>
      <c r="H12" s="39"/>
      <c r="I12" s="39"/>
      <c r="J12" s="39"/>
      <c r="K12" s="39"/>
    </row>
    <row r="13" spans="1:11" ht="61.5" customHeight="1">
      <c r="A13" s="39"/>
      <c r="B13" s="39"/>
      <c r="C13" s="39"/>
      <c r="D13" s="39"/>
      <c r="E13" s="8" t="s">
        <v>20</v>
      </c>
      <c r="F13" s="8" t="s">
        <v>29</v>
      </c>
      <c r="G13" s="8" t="s">
        <v>30</v>
      </c>
      <c r="H13" s="8" t="s">
        <v>31</v>
      </c>
      <c r="I13" s="8" t="s">
        <v>32</v>
      </c>
      <c r="J13" s="8" t="s">
        <v>33</v>
      </c>
      <c r="K13" s="8" t="s">
        <v>5</v>
      </c>
    </row>
    <row r="14" spans="1:11" ht="18.75" customHeight="1">
      <c r="A14" s="15">
        <v>1</v>
      </c>
      <c r="B14" s="15">
        <v>2</v>
      </c>
      <c r="C14" s="24">
        <v>3</v>
      </c>
      <c r="D14" s="23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</row>
    <row r="15" spans="1:11" ht="22.5" customHeight="1">
      <c r="A15" s="40" t="s">
        <v>40</v>
      </c>
      <c r="B15" s="43" t="s">
        <v>49</v>
      </c>
      <c r="C15" s="46" t="s">
        <v>11</v>
      </c>
      <c r="D15" s="5" t="s">
        <v>5</v>
      </c>
      <c r="E15" s="10">
        <f>SUM(E16:E19)-0.1</f>
        <v>366418.60000000003</v>
      </c>
      <c r="F15" s="10">
        <f>SUM(F16:F19)</f>
        <v>353248.4</v>
      </c>
      <c r="G15" s="10">
        <f>SUM(G16:G19)</f>
        <v>110823.1</v>
      </c>
      <c r="H15" s="10">
        <f>SUM(H16:H19)</f>
        <v>110090.8</v>
      </c>
      <c r="I15" s="10">
        <f>SUM(I16:I19)</f>
        <v>63542.8</v>
      </c>
      <c r="J15" s="10">
        <f>SUM(J16:J19)</f>
        <v>63542.8</v>
      </c>
      <c r="K15" s="10">
        <f>SUM(E15:J15)</f>
        <v>1067666.5</v>
      </c>
    </row>
    <row r="16" spans="1:11" ht="22.5" customHeight="1">
      <c r="A16" s="41"/>
      <c r="B16" s="44"/>
      <c r="C16" s="47"/>
      <c r="D16" s="5" t="s">
        <v>6</v>
      </c>
      <c r="E16" s="10">
        <v>68136.2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aca="true" t="shared" si="0" ref="K16:K54">SUM(E16:J16)</f>
        <v>68136.2</v>
      </c>
    </row>
    <row r="17" spans="1:11" ht="22.5" customHeight="1">
      <c r="A17" s="41"/>
      <c r="B17" s="44"/>
      <c r="C17" s="47"/>
      <c r="D17" s="5" t="s">
        <v>7</v>
      </c>
      <c r="E17" s="10">
        <v>210295.5</v>
      </c>
      <c r="F17" s="10">
        <v>241691.2</v>
      </c>
      <c r="G17" s="10">
        <f>16750+12796.7+6540+50.6</f>
        <v>36137.299999999996</v>
      </c>
      <c r="H17" s="10">
        <v>15400</v>
      </c>
      <c r="I17" s="10">
        <v>0</v>
      </c>
      <c r="J17" s="10">
        <v>0</v>
      </c>
      <c r="K17" s="10">
        <f t="shared" si="0"/>
        <v>503524</v>
      </c>
    </row>
    <row r="18" spans="1:11" ht="22.5" customHeight="1">
      <c r="A18" s="41"/>
      <c r="B18" s="44"/>
      <c r="C18" s="47"/>
      <c r="D18" s="5" t="s">
        <v>8</v>
      </c>
      <c r="E18" s="10">
        <v>87987</v>
      </c>
      <c r="F18" s="10">
        <v>111557.2</v>
      </c>
      <c r="G18" s="10">
        <f>60343.9+2241.6+12100.3</f>
        <v>74685.8</v>
      </c>
      <c r="H18" s="10">
        <v>94690.8</v>
      </c>
      <c r="I18" s="10">
        <v>63542.8</v>
      </c>
      <c r="J18" s="10">
        <v>63542.8</v>
      </c>
      <c r="K18" s="10">
        <f t="shared" si="0"/>
        <v>496006.39999999997</v>
      </c>
    </row>
    <row r="19" spans="1:11" ht="22.5" customHeight="1">
      <c r="A19" s="41"/>
      <c r="B19" s="44"/>
      <c r="C19" s="48"/>
      <c r="D19" s="5" t="s">
        <v>9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</row>
    <row r="20" spans="1:11" ht="22.5" customHeight="1" hidden="1">
      <c r="A20" s="41"/>
      <c r="B20" s="44"/>
      <c r="C20" s="46" t="s">
        <v>14</v>
      </c>
      <c r="D20" s="5" t="s">
        <v>5</v>
      </c>
      <c r="E20" s="10">
        <f aca="true" t="shared" si="1" ref="E20:J20">SUM(E21:E24)</f>
        <v>0</v>
      </c>
      <c r="F20" s="10">
        <f t="shared" si="1"/>
        <v>0</v>
      </c>
      <c r="G20" s="10">
        <f t="shared" si="1"/>
        <v>0</v>
      </c>
      <c r="H20" s="10">
        <f t="shared" si="1"/>
        <v>0</v>
      </c>
      <c r="I20" s="10">
        <f t="shared" si="1"/>
        <v>0</v>
      </c>
      <c r="J20" s="10">
        <f t="shared" si="1"/>
        <v>0</v>
      </c>
      <c r="K20" s="10">
        <f t="shared" si="0"/>
        <v>0</v>
      </c>
    </row>
    <row r="21" spans="1:11" ht="22.5" customHeight="1" hidden="1">
      <c r="A21" s="41"/>
      <c r="B21" s="44"/>
      <c r="C21" s="47"/>
      <c r="D21" s="5" t="s">
        <v>6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</row>
    <row r="22" spans="1:11" ht="22.5" customHeight="1" hidden="1">
      <c r="A22" s="41"/>
      <c r="B22" s="44"/>
      <c r="C22" s="47"/>
      <c r="D22" s="5" t="s">
        <v>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</row>
    <row r="23" spans="1:11" ht="22.5" customHeight="1" hidden="1">
      <c r="A23" s="41"/>
      <c r="B23" s="44"/>
      <c r="C23" s="47"/>
      <c r="D23" s="5" t="s">
        <v>8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</row>
    <row r="24" spans="1:11" ht="22.5" customHeight="1" hidden="1">
      <c r="A24" s="41"/>
      <c r="B24" s="44"/>
      <c r="C24" s="48"/>
      <c r="D24" s="5" t="s">
        <v>9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</row>
    <row r="25" spans="1:11" ht="22.5" customHeight="1" hidden="1">
      <c r="A25" s="41"/>
      <c r="B25" s="44"/>
      <c r="C25" s="46" t="s">
        <v>12</v>
      </c>
      <c r="D25" s="5" t="s">
        <v>5</v>
      </c>
      <c r="E25" s="10">
        <f aca="true" t="shared" si="2" ref="E25:J29">E15+E20</f>
        <v>366418.60000000003</v>
      </c>
      <c r="F25" s="10">
        <f t="shared" si="2"/>
        <v>353248.4</v>
      </c>
      <c r="G25" s="10">
        <f t="shared" si="2"/>
        <v>110823.1</v>
      </c>
      <c r="H25" s="10">
        <f t="shared" si="2"/>
        <v>110090.8</v>
      </c>
      <c r="I25" s="10">
        <f t="shared" si="2"/>
        <v>63542.8</v>
      </c>
      <c r="J25" s="10">
        <f t="shared" si="2"/>
        <v>63542.8</v>
      </c>
      <c r="K25" s="10">
        <f t="shared" si="0"/>
        <v>1067666.5</v>
      </c>
    </row>
    <row r="26" spans="1:11" ht="22.5" customHeight="1" hidden="1">
      <c r="A26" s="41"/>
      <c r="B26" s="44"/>
      <c r="C26" s="47"/>
      <c r="D26" s="5" t="s">
        <v>6</v>
      </c>
      <c r="E26" s="10">
        <f t="shared" si="2"/>
        <v>68136.2</v>
      </c>
      <c r="F26" s="10">
        <f t="shared" si="2"/>
        <v>0</v>
      </c>
      <c r="G26" s="10">
        <f t="shared" si="2"/>
        <v>0</v>
      </c>
      <c r="H26" s="10">
        <f t="shared" si="2"/>
        <v>0</v>
      </c>
      <c r="I26" s="10">
        <f t="shared" si="2"/>
        <v>0</v>
      </c>
      <c r="J26" s="10">
        <f t="shared" si="2"/>
        <v>0</v>
      </c>
      <c r="K26" s="10">
        <f t="shared" si="0"/>
        <v>68136.2</v>
      </c>
    </row>
    <row r="27" spans="1:11" ht="22.5" customHeight="1" hidden="1">
      <c r="A27" s="41"/>
      <c r="B27" s="44"/>
      <c r="C27" s="47"/>
      <c r="D27" s="5" t="s">
        <v>7</v>
      </c>
      <c r="E27" s="10">
        <f t="shared" si="2"/>
        <v>210295.5</v>
      </c>
      <c r="F27" s="10">
        <f t="shared" si="2"/>
        <v>241691.2</v>
      </c>
      <c r="G27" s="10">
        <f t="shared" si="2"/>
        <v>36137.299999999996</v>
      </c>
      <c r="H27" s="10">
        <f t="shared" si="2"/>
        <v>15400</v>
      </c>
      <c r="I27" s="10">
        <f t="shared" si="2"/>
        <v>0</v>
      </c>
      <c r="J27" s="10">
        <f t="shared" si="2"/>
        <v>0</v>
      </c>
      <c r="K27" s="10">
        <f t="shared" si="0"/>
        <v>503524</v>
      </c>
    </row>
    <row r="28" spans="1:11" ht="22.5" customHeight="1" hidden="1">
      <c r="A28" s="41"/>
      <c r="B28" s="44"/>
      <c r="C28" s="47"/>
      <c r="D28" s="5" t="s">
        <v>8</v>
      </c>
      <c r="E28" s="10">
        <f t="shared" si="2"/>
        <v>87987</v>
      </c>
      <c r="F28" s="10">
        <f t="shared" si="2"/>
        <v>111557.2</v>
      </c>
      <c r="G28" s="10">
        <f t="shared" si="2"/>
        <v>74685.8</v>
      </c>
      <c r="H28" s="10">
        <f t="shared" si="2"/>
        <v>94690.8</v>
      </c>
      <c r="I28" s="10">
        <f t="shared" si="2"/>
        <v>63542.8</v>
      </c>
      <c r="J28" s="10">
        <f t="shared" si="2"/>
        <v>63542.8</v>
      </c>
      <c r="K28" s="10">
        <f t="shared" si="0"/>
        <v>496006.39999999997</v>
      </c>
    </row>
    <row r="29" spans="1:11" ht="22.5" customHeight="1" hidden="1">
      <c r="A29" s="42"/>
      <c r="B29" s="45"/>
      <c r="C29" s="48"/>
      <c r="D29" s="5" t="s">
        <v>9</v>
      </c>
      <c r="E29" s="10">
        <f t="shared" si="2"/>
        <v>0</v>
      </c>
      <c r="F29" s="10">
        <f t="shared" si="2"/>
        <v>0</v>
      </c>
      <c r="G29" s="10">
        <f t="shared" si="2"/>
        <v>0</v>
      </c>
      <c r="H29" s="10">
        <f t="shared" si="2"/>
        <v>0</v>
      </c>
      <c r="I29" s="10">
        <f t="shared" si="2"/>
        <v>0</v>
      </c>
      <c r="J29" s="10">
        <f t="shared" si="2"/>
        <v>0</v>
      </c>
      <c r="K29" s="10">
        <f t="shared" si="0"/>
        <v>0</v>
      </c>
    </row>
    <row r="30" spans="1:11" ht="22.5" customHeight="1">
      <c r="A30" s="40" t="s">
        <v>41</v>
      </c>
      <c r="B30" s="43" t="s">
        <v>50</v>
      </c>
      <c r="C30" s="46" t="s">
        <v>11</v>
      </c>
      <c r="D30" s="8" t="s">
        <v>5</v>
      </c>
      <c r="E30" s="11">
        <f aca="true" t="shared" si="3" ref="E30:J30">SUM(E31:E34)</f>
        <v>2282.5</v>
      </c>
      <c r="F30" s="11">
        <f t="shared" si="3"/>
        <v>1087.3</v>
      </c>
      <c r="G30" s="11">
        <f t="shared" si="3"/>
        <v>0</v>
      </c>
      <c r="H30" s="11">
        <f t="shared" si="3"/>
        <v>0</v>
      </c>
      <c r="I30" s="11">
        <f t="shared" si="3"/>
        <v>0</v>
      </c>
      <c r="J30" s="11">
        <f t="shared" si="3"/>
        <v>0</v>
      </c>
      <c r="K30" s="10">
        <f t="shared" si="0"/>
        <v>3369.8</v>
      </c>
    </row>
    <row r="31" spans="1:11" ht="22.5" customHeight="1">
      <c r="A31" s="41"/>
      <c r="B31" s="44"/>
      <c r="C31" s="47"/>
      <c r="D31" s="8" t="s">
        <v>6</v>
      </c>
      <c r="E31" s="11">
        <v>989.4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0">
        <f t="shared" si="0"/>
        <v>989.4</v>
      </c>
    </row>
    <row r="32" spans="1:11" ht="22.5" customHeight="1">
      <c r="A32" s="41"/>
      <c r="B32" s="44"/>
      <c r="C32" s="47"/>
      <c r="D32" s="8" t="s">
        <v>7</v>
      </c>
      <c r="E32" s="11">
        <v>295.6</v>
      </c>
      <c r="F32" s="11">
        <v>594</v>
      </c>
      <c r="G32" s="11">
        <v>0</v>
      </c>
      <c r="H32" s="11">
        <v>0</v>
      </c>
      <c r="I32" s="11">
        <v>0</v>
      </c>
      <c r="J32" s="11">
        <v>0</v>
      </c>
      <c r="K32" s="10">
        <f t="shared" si="0"/>
        <v>889.6</v>
      </c>
    </row>
    <row r="33" spans="1:11" ht="22.5" customHeight="1">
      <c r="A33" s="41"/>
      <c r="B33" s="44"/>
      <c r="C33" s="47"/>
      <c r="D33" s="8" t="s">
        <v>8</v>
      </c>
      <c r="E33" s="10">
        <v>997.5</v>
      </c>
      <c r="F33" s="10">
        <v>461.1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1458.6</v>
      </c>
    </row>
    <row r="34" spans="1:11" ht="29.25" customHeight="1">
      <c r="A34" s="42"/>
      <c r="B34" s="45"/>
      <c r="C34" s="48"/>
      <c r="D34" s="8" t="s">
        <v>9</v>
      </c>
      <c r="E34" s="11">
        <v>0</v>
      </c>
      <c r="F34" s="11">
        <v>32.2</v>
      </c>
      <c r="G34" s="11">
        <v>0</v>
      </c>
      <c r="H34" s="11">
        <v>0</v>
      </c>
      <c r="I34" s="11">
        <v>0</v>
      </c>
      <c r="J34" s="11">
        <v>0</v>
      </c>
      <c r="K34" s="10">
        <f t="shared" si="0"/>
        <v>32.2</v>
      </c>
    </row>
    <row r="35" spans="1:11" ht="27" customHeight="1">
      <c r="A35" s="40" t="s">
        <v>86</v>
      </c>
      <c r="B35" s="43" t="s">
        <v>87</v>
      </c>
      <c r="C35" s="46" t="s">
        <v>11</v>
      </c>
      <c r="D35" s="8" t="s">
        <v>5</v>
      </c>
      <c r="E35" s="10">
        <f aca="true" t="shared" si="4" ref="E35:J35">SUM(E36:E39)</f>
        <v>0</v>
      </c>
      <c r="F35" s="10">
        <f t="shared" si="4"/>
        <v>0</v>
      </c>
      <c r="G35" s="10">
        <f t="shared" si="4"/>
        <v>20468</v>
      </c>
      <c r="H35" s="10">
        <f t="shared" si="4"/>
        <v>22298.3</v>
      </c>
      <c r="I35" s="10">
        <f t="shared" si="4"/>
        <v>21271.7</v>
      </c>
      <c r="J35" s="10">
        <f t="shared" si="4"/>
        <v>21271.7</v>
      </c>
      <c r="K35" s="10">
        <f>SUM(E35:J35)</f>
        <v>85309.7</v>
      </c>
    </row>
    <row r="36" spans="1:11" ht="22.5" customHeight="1">
      <c r="A36" s="41"/>
      <c r="B36" s="44"/>
      <c r="C36" s="47"/>
      <c r="D36" s="8" t="s">
        <v>6</v>
      </c>
      <c r="E36" s="11">
        <v>0</v>
      </c>
      <c r="F36" s="11">
        <v>0</v>
      </c>
      <c r="G36" s="11">
        <f>355.8</f>
        <v>355.8</v>
      </c>
      <c r="H36" s="11">
        <v>409</v>
      </c>
      <c r="I36" s="11">
        <v>0</v>
      </c>
      <c r="J36" s="11">
        <v>0</v>
      </c>
      <c r="K36" s="10">
        <f>SUM(E36:J36)</f>
        <v>764.8</v>
      </c>
    </row>
    <row r="37" spans="1:11" ht="22.5" customHeight="1">
      <c r="A37" s="41"/>
      <c r="B37" s="44"/>
      <c r="C37" s="47"/>
      <c r="D37" s="8" t="s">
        <v>7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0">
        <f>SUM(E37:J37)</f>
        <v>0</v>
      </c>
    </row>
    <row r="38" spans="1:11" ht="26.25" customHeight="1">
      <c r="A38" s="41"/>
      <c r="B38" s="44"/>
      <c r="C38" s="47"/>
      <c r="D38" s="8" t="s">
        <v>8</v>
      </c>
      <c r="E38" s="10">
        <v>0</v>
      </c>
      <c r="F38" s="10">
        <v>0</v>
      </c>
      <c r="G38" s="10">
        <v>20112.2</v>
      </c>
      <c r="H38" s="10">
        <v>21889.3</v>
      </c>
      <c r="I38" s="10">
        <v>21271.7</v>
      </c>
      <c r="J38" s="10">
        <v>21271.7</v>
      </c>
      <c r="K38" s="10">
        <f>SUM(E38:J38)</f>
        <v>84544.9</v>
      </c>
    </row>
    <row r="39" spans="1:11" ht="24.75" customHeight="1">
      <c r="A39" s="42"/>
      <c r="B39" s="45"/>
      <c r="C39" s="48"/>
      <c r="D39" s="8" t="s">
        <v>9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0">
        <f>SUM(E39:J39)</f>
        <v>0</v>
      </c>
    </row>
    <row r="40" spans="1:11" ht="23.25" customHeight="1">
      <c r="A40" s="49"/>
      <c r="B40" s="52" t="s">
        <v>61</v>
      </c>
      <c r="C40" s="55" t="s">
        <v>12</v>
      </c>
      <c r="D40" s="13" t="s">
        <v>5</v>
      </c>
      <c r="E40" s="14">
        <f aca="true" t="shared" si="5" ref="E40:J40">E15+E30+E35</f>
        <v>368701.10000000003</v>
      </c>
      <c r="F40" s="14">
        <f t="shared" si="5"/>
        <v>354335.7</v>
      </c>
      <c r="G40" s="14">
        <f t="shared" si="5"/>
        <v>131291.1</v>
      </c>
      <c r="H40" s="14">
        <f t="shared" si="5"/>
        <v>132389.1</v>
      </c>
      <c r="I40" s="14">
        <f t="shared" si="5"/>
        <v>84814.5</v>
      </c>
      <c r="J40" s="14">
        <f t="shared" si="5"/>
        <v>84814.5</v>
      </c>
      <c r="K40" s="14">
        <f t="shared" si="0"/>
        <v>1156346</v>
      </c>
    </row>
    <row r="41" spans="1:11" ht="23.25" customHeight="1">
      <c r="A41" s="50"/>
      <c r="B41" s="53"/>
      <c r="C41" s="56"/>
      <c r="D41" s="5" t="s">
        <v>6</v>
      </c>
      <c r="E41" s="10">
        <f aca="true" t="shared" si="6" ref="E41:J44">E16+E31+E36</f>
        <v>69125.59999999999</v>
      </c>
      <c r="F41" s="10">
        <f t="shared" si="6"/>
        <v>0</v>
      </c>
      <c r="G41" s="10">
        <f>G16+G31+G36</f>
        <v>355.8</v>
      </c>
      <c r="H41" s="10">
        <f t="shared" si="6"/>
        <v>409</v>
      </c>
      <c r="I41" s="10">
        <f t="shared" si="6"/>
        <v>0</v>
      </c>
      <c r="J41" s="10">
        <f t="shared" si="6"/>
        <v>0</v>
      </c>
      <c r="K41" s="10">
        <f t="shared" si="0"/>
        <v>69890.4</v>
      </c>
    </row>
    <row r="42" spans="1:11" ht="23.25" customHeight="1">
      <c r="A42" s="50"/>
      <c r="B42" s="53"/>
      <c r="C42" s="56"/>
      <c r="D42" s="5" t="s">
        <v>7</v>
      </c>
      <c r="E42" s="10">
        <f t="shared" si="6"/>
        <v>210591.1</v>
      </c>
      <c r="F42" s="10">
        <f t="shared" si="6"/>
        <v>242285.2</v>
      </c>
      <c r="G42" s="10">
        <f>G17+G32+G37</f>
        <v>36137.299999999996</v>
      </c>
      <c r="H42" s="10">
        <f t="shared" si="6"/>
        <v>15400</v>
      </c>
      <c r="I42" s="10">
        <f t="shared" si="6"/>
        <v>0</v>
      </c>
      <c r="J42" s="10">
        <f t="shared" si="6"/>
        <v>0</v>
      </c>
      <c r="K42" s="10">
        <f t="shared" si="0"/>
        <v>504413.60000000003</v>
      </c>
    </row>
    <row r="43" spans="1:11" ht="23.25" customHeight="1">
      <c r="A43" s="50"/>
      <c r="B43" s="53"/>
      <c r="C43" s="56"/>
      <c r="D43" s="5" t="s">
        <v>8</v>
      </c>
      <c r="E43" s="10">
        <f t="shared" si="6"/>
        <v>88984.5</v>
      </c>
      <c r="F43" s="10">
        <f t="shared" si="6"/>
        <v>112018.3</v>
      </c>
      <c r="G43" s="10">
        <f>G18+G33+G38</f>
        <v>94798</v>
      </c>
      <c r="H43" s="10">
        <f t="shared" si="6"/>
        <v>116580.1</v>
      </c>
      <c r="I43" s="10">
        <f t="shared" si="6"/>
        <v>84814.5</v>
      </c>
      <c r="J43" s="10">
        <f t="shared" si="6"/>
        <v>84814.5</v>
      </c>
      <c r="K43" s="10">
        <f t="shared" si="0"/>
        <v>582009.9</v>
      </c>
    </row>
    <row r="44" spans="1:11" ht="23.25" customHeight="1">
      <c r="A44" s="50"/>
      <c r="B44" s="53"/>
      <c r="C44" s="57"/>
      <c r="D44" s="5" t="s">
        <v>9</v>
      </c>
      <c r="E44" s="10">
        <f t="shared" si="6"/>
        <v>0</v>
      </c>
      <c r="F44" s="10">
        <f t="shared" si="6"/>
        <v>32.2</v>
      </c>
      <c r="G44" s="10">
        <f t="shared" si="6"/>
        <v>0</v>
      </c>
      <c r="H44" s="10">
        <f t="shared" si="6"/>
        <v>0</v>
      </c>
      <c r="I44" s="10">
        <f t="shared" si="6"/>
        <v>0</v>
      </c>
      <c r="J44" s="10">
        <f t="shared" si="6"/>
        <v>0</v>
      </c>
      <c r="K44" s="10">
        <f t="shared" si="0"/>
        <v>32.2</v>
      </c>
    </row>
    <row r="45" spans="1:11" ht="22.5" customHeight="1" hidden="1">
      <c r="A45" s="50"/>
      <c r="B45" s="53"/>
      <c r="C45" s="55" t="s">
        <v>14</v>
      </c>
      <c r="D45" s="13" t="s">
        <v>5</v>
      </c>
      <c r="E45" s="14">
        <f aca="true" t="shared" si="7" ref="E45:J49">E20</f>
        <v>0</v>
      </c>
      <c r="F45" s="14">
        <f t="shared" si="7"/>
        <v>0</v>
      </c>
      <c r="G45" s="14">
        <f t="shared" si="7"/>
        <v>0</v>
      </c>
      <c r="H45" s="14">
        <f t="shared" si="7"/>
        <v>0</v>
      </c>
      <c r="I45" s="14">
        <f t="shared" si="7"/>
        <v>0</v>
      </c>
      <c r="J45" s="14">
        <f t="shared" si="7"/>
        <v>0</v>
      </c>
      <c r="K45" s="14">
        <f t="shared" si="0"/>
        <v>0</v>
      </c>
    </row>
    <row r="46" spans="1:11" ht="22.5" customHeight="1" hidden="1">
      <c r="A46" s="50"/>
      <c r="B46" s="53"/>
      <c r="C46" s="56"/>
      <c r="D46" s="13" t="s">
        <v>6</v>
      </c>
      <c r="E46" s="14">
        <f t="shared" si="7"/>
        <v>0</v>
      </c>
      <c r="F46" s="14">
        <f t="shared" si="7"/>
        <v>0</v>
      </c>
      <c r="G46" s="14">
        <f t="shared" si="7"/>
        <v>0</v>
      </c>
      <c r="H46" s="14">
        <f t="shared" si="7"/>
        <v>0</v>
      </c>
      <c r="I46" s="14">
        <f t="shared" si="7"/>
        <v>0</v>
      </c>
      <c r="J46" s="14">
        <f t="shared" si="7"/>
        <v>0</v>
      </c>
      <c r="K46" s="14">
        <f t="shared" si="0"/>
        <v>0</v>
      </c>
    </row>
    <row r="47" spans="1:11" ht="22.5" customHeight="1" hidden="1">
      <c r="A47" s="50"/>
      <c r="B47" s="53"/>
      <c r="C47" s="56"/>
      <c r="D47" s="13" t="s">
        <v>7</v>
      </c>
      <c r="E47" s="14">
        <f>E22</f>
        <v>0</v>
      </c>
      <c r="F47" s="14">
        <f t="shared" si="7"/>
        <v>0</v>
      </c>
      <c r="G47" s="14">
        <f t="shared" si="7"/>
        <v>0</v>
      </c>
      <c r="H47" s="14">
        <f t="shared" si="7"/>
        <v>0</v>
      </c>
      <c r="I47" s="14">
        <f t="shared" si="7"/>
        <v>0</v>
      </c>
      <c r="J47" s="14">
        <f t="shared" si="7"/>
        <v>0</v>
      </c>
      <c r="K47" s="14">
        <f t="shared" si="0"/>
        <v>0</v>
      </c>
    </row>
    <row r="48" spans="1:11" ht="22.5" customHeight="1" hidden="1">
      <c r="A48" s="50"/>
      <c r="B48" s="53"/>
      <c r="C48" s="56"/>
      <c r="D48" s="13" t="s">
        <v>8</v>
      </c>
      <c r="E48" s="14">
        <f t="shared" si="7"/>
        <v>0</v>
      </c>
      <c r="F48" s="14">
        <f t="shared" si="7"/>
        <v>0</v>
      </c>
      <c r="G48" s="14">
        <f t="shared" si="7"/>
        <v>0</v>
      </c>
      <c r="H48" s="14">
        <f t="shared" si="7"/>
        <v>0</v>
      </c>
      <c r="I48" s="14">
        <f t="shared" si="7"/>
        <v>0</v>
      </c>
      <c r="J48" s="14">
        <f t="shared" si="7"/>
        <v>0</v>
      </c>
      <c r="K48" s="14">
        <f t="shared" si="0"/>
        <v>0</v>
      </c>
    </row>
    <row r="49" spans="1:11" ht="22.5" customHeight="1" hidden="1">
      <c r="A49" s="50"/>
      <c r="B49" s="53"/>
      <c r="C49" s="57"/>
      <c r="D49" s="13" t="s">
        <v>9</v>
      </c>
      <c r="E49" s="14">
        <f t="shared" si="7"/>
        <v>0</v>
      </c>
      <c r="F49" s="14">
        <f t="shared" si="7"/>
        <v>0</v>
      </c>
      <c r="G49" s="14">
        <f t="shared" si="7"/>
        <v>0</v>
      </c>
      <c r="H49" s="14">
        <f t="shared" si="7"/>
        <v>0</v>
      </c>
      <c r="I49" s="14">
        <f t="shared" si="7"/>
        <v>0</v>
      </c>
      <c r="J49" s="14">
        <f t="shared" si="7"/>
        <v>0</v>
      </c>
      <c r="K49" s="14">
        <f t="shared" si="0"/>
        <v>0</v>
      </c>
    </row>
    <row r="50" spans="1:11" ht="22.5" customHeight="1" hidden="1">
      <c r="A50" s="50"/>
      <c r="B50" s="53"/>
      <c r="C50" s="55" t="s">
        <v>12</v>
      </c>
      <c r="D50" s="13" t="s">
        <v>5</v>
      </c>
      <c r="E50" s="14">
        <f aca="true" t="shared" si="8" ref="E50:J54">E40+E45</f>
        <v>368701.10000000003</v>
      </c>
      <c r="F50" s="14">
        <f t="shared" si="8"/>
        <v>354335.7</v>
      </c>
      <c r="G50" s="14">
        <f t="shared" si="8"/>
        <v>131291.1</v>
      </c>
      <c r="H50" s="14">
        <f t="shared" si="8"/>
        <v>132389.1</v>
      </c>
      <c r="I50" s="14">
        <f t="shared" si="8"/>
        <v>84814.5</v>
      </c>
      <c r="J50" s="14">
        <f t="shared" si="8"/>
        <v>84814.5</v>
      </c>
      <c r="K50" s="14">
        <f t="shared" si="0"/>
        <v>1156346</v>
      </c>
    </row>
    <row r="51" spans="1:11" ht="22.5" customHeight="1" hidden="1">
      <c r="A51" s="50"/>
      <c r="B51" s="53"/>
      <c r="C51" s="56"/>
      <c r="D51" s="13" t="s">
        <v>6</v>
      </c>
      <c r="E51" s="14">
        <f t="shared" si="8"/>
        <v>69125.59999999999</v>
      </c>
      <c r="F51" s="14">
        <f t="shared" si="8"/>
        <v>0</v>
      </c>
      <c r="G51" s="14">
        <f t="shared" si="8"/>
        <v>355.8</v>
      </c>
      <c r="H51" s="14">
        <f t="shared" si="8"/>
        <v>409</v>
      </c>
      <c r="I51" s="14">
        <f t="shared" si="8"/>
        <v>0</v>
      </c>
      <c r="J51" s="14">
        <f t="shared" si="8"/>
        <v>0</v>
      </c>
      <c r="K51" s="14">
        <f t="shared" si="0"/>
        <v>69890.4</v>
      </c>
    </row>
    <row r="52" spans="1:11" ht="22.5" customHeight="1" hidden="1">
      <c r="A52" s="50"/>
      <c r="B52" s="53"/>
      <c r="C52" s="56"/>
      <c r="D52" s="13" t="s">
        <v>7</v>
      </c>
      <c r="E52" s="14">
        <f t="shared" si="8"/>
        <v>210591.1</v>
      </c>
      <c r="F52" s="14">
        <f t="shared" si="8"/>
        <v>242285.2</v>
      </c>
      <c r="G52" s="14">
        <f t="shared" si="8"/>
        <v>36137.299999999996</v>
      </c>
      <c r="H52" s="14">
        <f t="shared" si="8"/>
        <v>15400</v>
      </c>
      <c r="I52" s="14">
        <f t="shared" si="8"/>
        <v>0</v>
      </c>
      <c r="J52" s="14">
        <f t="shared" si="8"/>
        <v>0</v>
      </c>
      <c r="K52" s="14">
        <f t="shared" si="0"/>
        <v>504413.60000000003</v>
      </c>
    </row>
    <row r="53" spans="1:11" ht="22.5" customHeight="1" hidden="1">
      <c r="A53" s="50"/>
      <c r="B53" s="53"/>
      <c r="C53" s="56"/>
      <c r="D53" s="13" t="s">
        <v>8</v>
      </c>
      <c r="E53" s="14">
        <f t="shared" si="8"/>
        <v>88984.5</v>
      </c>
      <c r="F53" s="14">
        <f t="shared" si="8"/>
        <v>112018.3</v>
      </c>
      <c r="G53" s="14">
        <f t="shared" si="8"/>
        <v>94798</v>
      </c>
      <c r="H53" s="14">
        <f t="shared" si="8"/>
        <v>116580.1</v>
      </c>
      <c r="I53" s="14">
        <f t="shared" si="8"/>
        <v>84814.5</v>
      </c>
      <c r="J53" s="14">
        <f t="shared" si="8"/>
        <v>84814.5</v>
      </c>
      <c r="K53" s="14">
        <f t="shared" si="0"/>
        <v>582009.9</v>
      </c>
    </row>
    <row r="54" spans="1:11" ht="22.5" customHeight="1" hidden="1">
      <c r="A54" s="51"/>
      <c r="B54" s="54"/>
      <c r="C54" s="57"/>
      <c r="D54" s="13" t="s">
        <v>9</v>
      </c>
      <c r="E54" s="14">
        <f t="shared" si="8"/>
        <v>0</v>
      </c>
      <c r="F54" s="14">
        <f t="shared" si="8"/>
        <v>32.2</v>
      </c>
      <c r="G54" s="14">
        <f t="shared" si="8"/>
        <v>0</v>
      </c>
      <c r="H54" s="14">
        <f t="shared" si="8"/>
        <v>0</v>
      </c>
      <c r="I54" s="14">
        <f t="shared" si="8"/>
        <v>0</v>
      </c>
      <c r="J54" s="14">
        <f t="shared" si="8"/>
        <v>0</v>
      </c>
      <c r="K54" s="14">
        <f t="shared" si="0"/>
        <v>32.2</v>
      </c>
    </row>
    <row r="55" spans="1:11" ht="43.5" customHeight="1">
      <c r="A55" s="58" t="s">
        <v>27</v>
      </c>
      <c r="B55" s="59"/>
      <c r="C55" s="59"/>
      <c r="D55" s="59"/>
      <c r="E55" s="59"/>
      <c r="F55" s="59"/>
      <c r="G55" s="59"/>
      <c r="H55" s="59"/>
      <c r="I55" s="59"/>
      <c r="J55" s="59"/>
      <c r="K55" s="60"/>
    </row>
    <row r="56" spans="1:11" ht="22.5" customHeight="1">
      <c r="A56" s="40" t="s">
        <v>44</v>
      </c>
      <c r="B56" s="43" t="s">
        <v>80</v>
      </c>
      <c r="C56" s="46" t="s">
        <v>11</v>
      </c>
      <c r="D56" s="5" t="s">
        <v>5</v>
      </c>
      <c r="E56" s="10">
        <f aca="true" t="shared" si="9" ref="E56:J56">SUM(E57:E60)</f>
        <v>2583147.4</v>
      </c>
      <c r="F56" s="10">
        <f t="shared" si="9"/>
        <v>2924953</v>
      </c>
      <c r="G56" s="10">
        <f t="shared" si="9"/>
        <v>3378781.5</v>
      </c>
      <c r="H56" s="10">
        <f t="shared" si="9"/>
        <v>3671942.7</v>
      </c>
      <c r="I56" s="10">
        <f t="shared" si="9"/>
        <v>3711595.3</v>
      </c>
      <c r="J56" s="10">
        <f t="shared" si="9"/>
        <v>3848814.9</v>
      </c>
      <c r="K56" s="10">
        <f>SUM(E56:J56)</f>
        <v>20119234.8</v>
      </c>
    </row>
    <row r="57" spans="1:11" ht="22.5" customHeight="1">
      <c r="A57" s="41"/>
      <c r="B57" s="44"/>
      <c r="C57" s="47"/>
      <c r="D57" s="5" t="s">
        <v>6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>SUM(E57:J57)</f>
        <v>0</v>
      </c>
    </row>
    <row r="58" spans="1:11" ht="22.5" customHeight="1">
      <c r="A58" s="41"/>
      <c r="B58" s="44"/>
      <c r="C58" s="47"/>
      <c r="D58" s="5" t="s">
        <v>7</v>
      </c>
      <c r="E58" s="10">
        <v>1849284.8</v>
      </c>
      <c r="F58" s="10">
        <v>2020777.4</v>
      </c>
      <c r="G58" s="10">
        <v>2340119.8</v>
      </c>
      <c r="H58" s="10">
        <v>2571251.9</v>
      </c>
      <c r="I58" s="10">
        <v>2644871.8</v>
      </c>
      <c r="J58" s="10">
        <v>2768442</v>
      </c>
      <c r="K58" s="10">
        <f>SUM(E58:J58)</f>
        <v>14194747.7</v>
      </c>
    </row>
    <row r="59" spans="1:11" ht="22.5" customHeight="1">
      <c r="A59" s="41"/>
      <c r="B59" s="44"/>
      <c r="C59" s="47"/>
      <c r="D59" s="5" t="s">
        <v>8</v>
      </c>
      <c r="E59" s="10">
        <v>398262.6</v>
      </c>
      <c r="F59" s="10">
        <v>476147.9</v>
      </c>
      <c r="G59" s="10">
        <f>523623.8+13168.4+4769.5</f>
        <v>541561.7</v>
      </c>
      <c r="H59" s="10">
        <v>600690.8</v>
      </c>
      <c r="I59" s="10">
        <v>566723.5</v>
      </c>
      <c r="J59" s="10">
        <v>580372.9</v>
      </c>
      <c r="K59" s="10">
        <f>SUM(E59:J59)</f>
        <v>3163759.4</v>
      </c>
    </row>
    <row r="60" spans="1:11" ht="22.5" customHeight="1">
      <c r="A60" s="42"/>
      <c r="B60" s="45"/>
      <c r="C60" s="48"/>
      <c r="D60" s="5" t="s">
        <v>9</v>
      </c>
      <c r="E60" s="10">
        <v>335600</v>
      </c>
      <c r="F60" s="10">
        <v>428027.7</v>
      </c>
      <c r="G60" s="10">
        <v>497100</v>
      </c>
      <c r="H60" s="10">
        <v>500000</v>
      </c>
      <c r="I60" s="10">
        <v>500000</v>
      </c>
      <c r="J60" s="10">
        <v>500000</v>
      </c>
      <c r="K60" s="10">
        <f>SUM(E60:J60)</f>
        <v>2760727.7</v>
      </c>
    </row>
    <row r="61" spans="1:11" ht="22.5" customHeight="1">
      <c r="A61" s="61" t="s">
        <v>66</v>
      </c>
      <c r="B61" s="43" t="s">
        <v>81</v>
      </c>
      <c r="C61" s="66" t="s">
        <v>65</v>
      </c>
      <c r="D61" s="5" t="s">
        <v>5</v>
      </c>
      <c r="E61" s="10">
        <f aca="true" t="shared" si="10" ref="E61:K61">SUM(E62:E65)</f>
        <v>45917.7</v>
      </c>
      <c r="F61" s="10">
        <f t="shared" si="10"/>
        <v>57934.2</v>
      </c>
      <c r="G61" s="10">
        <f t="shared" si="10"/>
        <v>0</v>
      </c>
      <c r="H61" s="10">
        <f t="shared" si="10"/>
        <v>108280.4</v>
      </c>
      <c r="I61" s="10">
        <f t="shared" si="10"/>
        <v>0</v>
      </c>
      <c r="J61" s="10">
        <f t="shared" si="10"/>
        <v>0</v>
      </c>
      <c r="K61" s="10">
        <f t="shared" si="10"/>
        <v>212132.30000000002</v>
      </c>
    </row>
    <row r="62" spans="1:11" ht="22.5" customHeight="1">
      <c r="A62" s="62"/>
      <c r="B62" s="64"/>
      <c r="C62" s="67"/>
      <c r="D62" s="5" t="s">
        <v>6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aca="true" t="shared" si="11" ref="K62:K105">SUM(E62:J62)</f>
        <v>0</v>
      </c>
    </row>
    <row r="63" spans="1:11" ht="22.5" customHeight="1">
      <c r="A63" s="62"/>
      <c r="B63" s="64"/>
      <c r="C63" s="67"/>
      <c r="D63" s="5" t="s">
        <v>7</v>
      </c>
      <c r="E63" s="10">
        <v>26175.6</v>
      </c>
      <c r="F63" s="10">
        <v>43450.5</v>
      </c>
      <c r="G63" s="10">
        <v>0</v>
      </c>
      <c r="H63" s="10">
        <v>0</v>
      </c>
      <c r="I63" s="10">
        <v>0</v>
      </c>
      <c r="J63" s="10">
        <v>0</v>
      </c>
      <c r="K63" s="10">
        <f t="shared" si="11"/>
        <v>69626.1</v>
      </c>
    </row>
    <row r="64" spans="1:11" ht="22.5" customHeight="1">
      <c r="A64" s="62"/>
      <c r="B64" s="64"/>
      <c r="C64" s="67"/>
      <c r="D64" s="5" t="s">
        <v>8</v>
      </c>
      <c r="E64" s="10">
        <v>19742.1</v>
      </c>
      <c r="F64" s="10">
        <v>14483.7</v>
      </c>
      <c r="G64" s="10">
        <v>0</v>
      </c>
      <c r="H64" s="10">
        <v>108280.4</v>
      </c>
      <c r="I64" s="10">
        <v>0</v>
      </c>
      <c r="J64" s="10">
        <v>0</v>
      </c>
      <c r="K64" s="10">
        <f t="shared" si="11"/>
        <v>142506.2</v>
      </c>
    </row>
    <row r="65" spans="1:11" ht="22.5" customHeight="1">
      <c r="A65" s="62"/>
      <c r="B65" s="64"/>
      <c r="C65" s="67"/>
      <c r="D65" s="5" t="s">
        <v>9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11"/>
        <v>0</v>
      </c>
    </row>
    <row r="66" spans="1:11" ht="22.5" customHeight="1">
      <c r="A66" s="62"/>
      <c r="B66" s="64"/>
      <c r="C66" s="46" t="s">
        <v>11</v>
      </c>
      <c r="D66" s="5" t="s">
        <v>5</v>
      </c>
      <c r="E66" s="10">
        <f>SUM(E67:E70)-0.1</f>
        <v>40004.50000000001</v>
      </c>
      <c r="F66" s="10">
        <f>SUM(F67:F70)</f>
        <v>59054</v>
      </c>
      <c r="G66" s="10">
        <f>SUM(G67:G70)</f>
        <v>0</v>
      </c>
      <c r="H66" s="10">
        <f>SUM(H67:H70)</f>
        <v>0</v>
      </c>
      <c r="I66" s="10">
        <f>SUM(I67:I70)</f>
        <v>0</v>
      </c>
      <c r="J66" s="10">
        <f>SUM(J67:J70)</f>
        <v>0</v>
      </c>
      <c r="K66" s="10">
        <f t="shared" si="11"/>
        <v>99058.5</v>
      </c>
    </row>
    <row r="67" spans="1:11" ht="22.5" customHeight="1">
      <c r="A67" s="62"/>
      <c r="B67" s="64"/>
      <c r="C67" s="47"/>
      <c r="D67" s="5" t="s">
        <v>6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11"/>
        <v>0</v>
      </c>
    </row>
    <row r="68" spans="1:11" ht="22.5" customHeight="1">
      <c r="A68" s="62"/>
      <c r="B68" s="64"/>
      <c r="C68" s="47"/>
      <c r="D68" s="5" t="s">
        <v>7</v>
      </c>
      <c r="E68" s="10">
        <v>30003.4</v>
      </c>
      <c r="F68" s="10">
        <v>44251.1</v>
      </c>
      <c r="G68" s="10">
        <v>0</v>
      </c>
      <c r="H68" s="10">
        <v>0</v>
      </c>
      <c r="I68" s="10">
        <v>0</v>
      </c>
      <c r="J68" s="10">
        <v>0</v>
      </c>
      <c r="K68" s="10">
        <f t="shared" si="11"/>
        <v>74254.5</v>
      </c>
    </row>
    <row r="69" spans="1:11" ht="22.5" customHeight="1">
      <c r="A69" s="62"/>
      <c r="B69" s="64"/>
      <c r="C69" s="47"/>
      <c r="D69" s="5" t="s">
        <v>8</v>
      </c>
      <c r="E69" s="10">
        <v>10001.2</v>
      </c>
      <c r="F69" s="10">
        <v>14802.9</v>
      </c>
      <c r="G69" s="10">
        <v>0</v>
      </c>
      <c r="H69" s="10">
        <v>0</v>
      </c>
      <c r="I69" s="10">
        <v>0</v>
      </c>
      <c r="J69" s="10">
        <v>0</v>
      </c>
      <c r="K69" s="10">
        <f t="shared" si="11"/>
        <v>24804.1</v>
      </c>
    </row>
    <row r="70" spans="1:11" ht="22.5" customHeight="1">
      <c r="A70" s="62"/>
      <c r="B70" s="64"/>
      <c r="C70" s="48"/>
      <c r="D70" s="5" t="s">
        <v>9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si="11"/>
        <v>0</v>
      </c>
    </row>
    <row r="71" spans="1:11" ht="22.5" customHeight="1">
      <c r="A71" s="62"/>
      <c r="B71" s="64"/>
      <c r="C71" s="46" t="s">
        <v>12</v>
      </c>
      <c r="D71" s="5" t="s">
        <v>5</v>
      </c>
      <c r="E71" s="10">
        <f aca="true" t="shared" si="12" ref="E71:J71">SUM(E72:E75)</f>
        <v>85922.2</v>
      </c>
      <c r="F71" s="10">
        <f t="shared" si="12"/>
        <v>116988.20000000001</v>
      </c>
      <c r="G71" s="10">
        <f t="shared" si="12"/>
        <v>0</v>
      </c>
      <c r="H71" s="10">
        <f t="shared" si="12"/>
        <v>108280.4</v>
      </c>
      <c r="I71" s="10">
        <f t="shared" si="12"/>
        <v>0</v>
      </c>
      <c r="J71" s="10">
        <f t="shared" si="12"/>
        <v>0</v>
      </c>
      <c r="K71" s="10">
        <f t="shared" si="11"/>
        <v>311190.80000000005</v>
      </c>
    </row>
    <row r="72" spans="1:11" ht="22.5" customHeight="1">
      <c r="A72" s="62"/>
      <c r="B72" s="64"/>
      <c r="C72" s="47"/>
      <c r="D72" s="5" t="s">
        <v>6</v>
      </c>
      <c r="E72" s="10">
        <f aca="true" t="shared" si="13" ref="E72:J75">E62+E67</f>
        <v>0</v>
      </c>
      <c r="F72" s="10">
        <f t="shared" si="13"/>
        <v>0</v>
      </c>
      <c r="G72" s="10">
        <f t="shared" si="13"/>
        <v>0</v>
      </c>
      <c r="H72" s="10">
        <f t="shared" si="13"/>
        <v>0</v>
      </c>
      <c r="I72" s="10">
        <f t="shared" si="13"/>
        <v>0</v>
      </c>
      <c r="J72" s="10">
        <f t="shared" si="13"/>
        <v>0</v>
      </c>
      <c r="K72" s="10">
        <f t="shared" si="11"/>
        <v>0</v>
      </c>
    </row>
    <row r="73" spans="1:11" ht="22.5" customHeight="1">
      <c r="A73" s="62"/>
      <c r="B73" s="64"/>
      <c r="C73" s="47"/>
      <c r="D73" s="5" t="s">
        <v>7</v>
      </c>
      <c r="E73" s="10">
        <f>E63+E68-0.1</f>
        <v>56178.9</v>
      </c>
      <c r="F73" s="10">
        <f t="shared" si="13"/>
        <v>87701.6</v>
      </c>
      <c r="G73" s="10">
        <f t="shared" si="13"/>
        <v>0</v>
      </c>
      <c r="H73" s="10">
        <f t="shared" si="13"/>
        <v>0</v>
      </c>
      <c r="I73" s="10">
        <f t="shared" si="13"/>
        <v>0</v>
      </c>
      <c r="J73" s="10">
        <f t="shared" si="13"/>
        <v>0</v>
      </c>
      <c r="K73" s="10">
        <f t="shared" si="11"/>
        <v>143880.5</v>
      </c>
    </row>
    <row r="74" spans="1:11" ht="22.5" customHeight="1">
      <c r="A74" s="62"/>
      <c r="B74" s="64"/>
      <c r="C74" s="47"/>
      <c r="D74" s="5" t="s">
        <v>8</v>
      </c>
      <c r="E74" s="10">
        <f t="shared" si="13"/>
        <v>29743.3</v>
      </c>
      <c r="F74" s="10">
        <f t="shared" si="13"/>
        <v>29286.6</v>
      </c>
      <c r="G74" s="10">
        <f t="shared" si="13"/>
        <v>0</v>
      </c>
      <c r="H74" s="10">
        <f t="shared" si="13"/>
        <v>108280.4</v>
      </c>
      <c r="I74" s="10">
        <f t="shared" si="13"/>
        <v>0</v>
      </c>
      <c r="J74" s="10">
        <f t="shared" si="13"/>
        <v>0</v>
      </c>
      <c r="K74" s="10">
        <f t="shared" si="11"/>
        <v>167310.3</v>
      </c>
    </row>
    <row r="75" spans="1:11" ht="22.5" customHeight="1">
      <c r="A75" s="63"/>
      <c r="B75" s="65"/>
      <c r="C75" s="48"/>
      <c r="D75" s="5" t="s">
        <v>9</v>
      </c>
      <c r="E75" s="10">
        <f t="shared" si="13"/>
        <v>0</v>
      </c>
      <c r="F75" s="10">
        <f t="shared" si="13"/>
        <v>0</v>
      </c>
      <c r="G75" s="10">
        <f t="shared" si="13"/>
        <v>0</v>
      </c>
      <c r="H75" s="10">
        <f t="shared" si="13"/>
        <v>0</v>
      </c>
      <c r="I75" s="10">
        <f t="shared" si="13"/>
        <v>0</v>
      </c>
      <c r="J75" s="10">
        <f t="shared" si="13"/>
        <v>0</v>
      </c>
      <c r="K75" s="10">
        <f t="shared" si="11"/>
        <v>0</v>
      </c>
    </row>
    <row r="76" spans="1:11" ht="21" customHeight="1">
      <c r="A76" s="40" t="s">
        <v>67</v>
      </c>
      <c r="B76" s="68" t="s">
        <v>70</v>
      </c>
      <c r="C76" s="66" t="s">
        <v>34</v>
      </c>
      <c r="D76" s="5" t="s">
        <v>5</v>
      </c>
      <c r="E76" s="10">
        <f aca="true" t="shared" si="14" ref="E76:J76">SUM(E77:E80)</f>
        <v>426248.9</v>
      </c>
      <c r="F76" s="10">
        <v>450643.1</v>
      </c>
      <c r="G76" s="10">
        <f t="shared" si="14"/>
        <v>0</v>
      </c>
      <c r="H76" s="10">
        <f t="shared" si="14"/>
        <v>0</v>
      </c>
      <c r="I76" s="10">
        <f t="shared" si="14"/>
        <v>0</v>
      </c>
      <c r="J76" s="10">
        <f t="shared" si="14"/>
        <v>0</v>
      </c>
      <c r="K76" s="10">
        <f t="shared" si="11"/>
        <v>876892</v>
      </c>
    </row>
    <row r="77" spans="1:11" ht="21" customHeight="1">
      <c r="A77" s="41"/>
      <c r="B77" s="69"/>
      <c r="C77" s="71"/>
      <c r="D77" s="5" t="s">
        <v>6</v>
      </c>
      <c r="E77" s="10">
        <v>404446.9</v>
      </c>
      <c r="F77" s="10">
        <v>430457.3</v>
      </c>
      <c r="G77" s="10">
        <v>0</v>
      </c>
      <c r="H77" s="10">
        <v>0</v>
      </c>
      <c r="I77" s="10">
        <v>0</v>
      </c>
      <c r="J77" s="10">
        <v>0</v>
      </c>
      <c r="K77" s="10">
        <f t="shared" si="11"/>
        <v>834904.2</v>
      </c>
    </row>
    <row r="78" spans="1:11" ht="21" customHeight="1">
      <c r="A78" s="41"/>
      <c r="B78" s="69"/>
      <c r="C78" s="71"/>
      <c r="D78" s="5" t="s">
        <v>7</v>
      </c>
      <c r="E78" s="10">
        <v>15166.8</v>
      </c>
      <c r="F78" s="10">
        <v>16142.1</v>
      </c>
      <c r="G78" s="10">
        <v>0</v>
      </c>
      <c r="H78" s="10">
        <v>0</v>
      </c>
      <c r="I78" s="10">
        <v>0</v>
      </c>
      <c r="J78" s="10">
        <v>0</v>
      </c>
      <c r="K78" s="10">
        <f t="shared" si="11"/>
        <v>31308.9</v>
      </c>
    </row>
    <row r="79" spans="1:11" ht="21" customHeight="1">
      <c r="A79" s="41"/>
      <c r="B79" s="69"/>
      <c r="C79" s="71"/>
      <c r="D79" s="5" t="s">
        <v>8</v>
      </c>
      <c r="E79" s="10">
        <v>6635.2</v>
      </c>
      <c r="F79" s="10">
        <v>4043.6</v>
      </c>
      <c r="G79" s="10">
        <v>0</v>
      </c>
      <c r="H79" s="10">
        <v>0</v>
      </c>
      <c r="I79" s="10">
        <v>0</v>
      </c>
      <c r="J79" s="10">
        <v>0</v>
      </c>
      <c r="K79" s="10">
        <f t="shared" si="11"/>
        <v>10678.8</v>
      </c>
    </row>
    <row r="80" spans="1:11" ht="14.25" customHeight="1">
      <c r="A80" s="41"/>
      <c r="B80" s="69"/>
      <c r="C80" s="72"/>
      <c r="D80" s="5" t="s">
        <v>9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11"/>
        <v>0</v>
      </c>
    </row>
    <row r="81" spans="1:11" ht="21" customHeight="1">
      <c r="A81" s="28"/>
      <c r="B81" s="69"/>
      <c r="C81" s="46" t="s">
        <v>11</v>
      </c>
      <c r="D81" s="5" t="s">
        <v>5</v>
      </c>
      <c r="E81" s="10">
        <f aca="true" t="shared" si="15" ref="E81:J81">SUM(E82:E85)</f>
        <v>21599.5</v>
      </c>
      <c r="F81" s="10">
        <f t="shared" si="15"/>
        <v>0</v>
      </c>
      <c r="G81" s="10">
        <f t="shared" si="15"/>
        <v>0</v>
      </c>
      <c r="H81" s="10">
        <f t="shared" si="15"/>
        <v>0</v>
      </c>
      <c r="I81" s="10">
        <f t="shared" si="15"/>
        <v>0</v>
      </c>
      <c r="J81" s="10">
        <f t="shared" si="15"/>
        <v>0</v>
      </c>
      <c r="K81" s="10">
        <f t="shared" si="11"/>
        <v>21599.5</v>
      </c>
    </row>
    <row r="82" spans="1:11" ht="21" customHeight="1">
      <c r="A82" s="28"/>
      <c r="B82" s="69"/>
      <c r="C82" s="47"/>
      <c r="D82" s="5" t="s">
        <v>6</v>
      </c>
      <c r="E82" s="10">
        <f>1793+18940.6</f>
        <v>20733.6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11"/>
        <v>20733.6</v>
      </c>
    </row>
    <row r="83" spans="1:11" ht="21" customHeight="1">
      <c r="A83" s="28"/>
      <c r="B83" s="69"/>
      <c r="C83" s="47"/>
      <c r="D83" s="5" t="s">
        <v>7</v>
      </c>
      <c r="E83" s="10">
        <f>67.24+789.19-0.03</f>
        <v>856.4000000000001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11"/>
        <v>856.4000000000001</v>
      </c>
    </row>
    <row r="84" spans="1:11" ht="21" customHeight="1">
      <c r="A84" s="28"/>
      <c r="B84" s="69"/>
      <c r="C84" s="47"/>
      <c r="D84" s="5" t="s">
        <v>8</v>
      </c>
      <c r="E84" s="10">
        <v>9.5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11"/>
        <v>9.5</v>
      </c>
    </row>
    <row r="85" spans="1:11" ht="13.5" customHeight="1">
      <c r="A85" s="28"/>
      <c r="B85" s="69"/>
      <c r="C85" s="48"/>
      <c r="D85" s="5" t="s">
        <v>9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11"/>
        <v>0</v>
      </c>
    </row>
    <row r="86" spans="1:11" ht="21" customHeight="1">
      <c r="A86" s="28"/>
      <c r="B86" s="69"/>
      <c r="C86" s="46" t="s">
        <v>12</v>
      </c>
      <c r="D86" s="5" t="s">
        <v>5</v>
      </c>
      <c r="E86" s="10">
        <f aca="true" t="shared" si="16" ref="E86:J86">SUM(E87:E90)</f>
        <v>447848.4</v>
      </c>
      <c r="F86" s="10">
        <f>SUM(F87:F90)+0.1</f>
        <v>450643.0999999999</v>
      </c>
      <c r="G86" s="10">
        <f t="shared" si="16"/>
        <v>0</v>
      </c>
      <c r="H86" s="10">
        <f t="shared" si="16"/>
        <v>0</v>
      </c>
      <c r="I86" s="10">
        <f t="shared" si="16"/>
        <v>0</v>
      </c>
      <c r="J86" s="10">
        <f t="shared" si="16"/>
        <v>0</v>
      </c>
      <c r="K86" s="10">
        <f t="shared" si="11"/>
        <v>898491.5</v>
      </c>
    </row>
    <row r="87" spans="1:11" ht="21" customHeight="1">
      <c r="A87" s="28"/>
      <c r="B87" s="69"/>
      <c r="C87" s="47"/>
      <c r="D87" s="5" t="s">
        <v>6</v>
      </c>
      <c r="E87" s="10">
        <f aca="true" t="shared" si="17" ref="E87:J90">E77+E82</f>
        <v>425180.5</v>
      </c>
      <c r="F87" s="10">
        <f t="shared" si="17"/>
        <v>430457.3</v>
      </c>
      <c r="G87" s="10">
        <f t="shared" si="17"/>
        <v>0</v>
      </c>
      <c r="H87" s="10">
        <f t="shared" si="17"/>
        <v>0</v>
      </c>
      <c r="I87" s="10">
        <f t="shared" si="17"/>
        <v>0</v>
      </c>
      <c r="J87" s="10">
        <f t="shared" si="17"/>
        <v>0</v>
      </c>
      <c r="K87" s="10">
        <f t="shared" si="11"/>
        <v>855637.8</v>
      </c>
    </row>
    <row r="88" spans="1:11" ht="21" customHeight="1">
      <c r="A88" s="28"/>
      <c r="B88" s="69"/>
      <c r="C88" s="47"/>
      <c r="D88" s="5" t="s">
        <v>7</v>
      </c>
      <c r="E88" s="10">
        <f t="shared" si="17"/>
        <v>16023.199999999999</v>
      </c>
      <c r="F88" s="10">
        <f>F78+F83</f>
        <v>16142.1</v>
      </c>
      <c r="G88" s="10">
        <f t="shared" si="17"/>
        <v>0</v>
      </c>
      <c r="H88" s="10">
        <f t="shared" si="17"/>
        <v>0</v>
      </c>
      <c r="I88" s="10">
        <f t="shared" si="17"/>
        <v>0</v>
      </c>
      <c r="J88" s="10">
        <f t="shared" si="17"/>
        <v>0</v>
      </c>
      <c r="K88" s="10">
        <f t="shared" si="11"/>
        <v>32165.3</v>
      </c>
    </row>
    <row r="89" spans="1:11" ht="21" customHeight="1">
      <c r="A89" s="28"/>
      <c r="B89" s="69"/>
      <c r="C89" s="47"/>
      <c r="D89" s="5" t="s">
        <v>8</v>
      </c>
      <c r="E89" s="10">
        <f t="shared" si="17"/>
        <v>6644.7</v>
      </c>
      <c r="F89" s="10">
        <f t="shared" si="17"/>
        <v>4043.6</v>
      </c>
      <c r="G89" s="10">
        <f t="shared" si="17"/>
        <v>0</v>
      </c>
      <c r="H89" s="10">
        <f t="shared" si="17"/>
        <v>0</v>
      </c>
      <c r="I89" s="10">
        <f t="shared" si="17"/>
        <v>0</v>
      </c>
      <c r="J89" s="10">
        <f t="shared" si="17"/>
        <v>0</v>
      </c>
      <c r="K89" s="10">
        <f t="shared" si="11"/>
        <v>10688.3</v>
      </c>
    </row>
    <row r="90" spans="1:11" ht="17.25" customHeight="1">
      <c r="A90" s="28"/>
      <c r="B90" s="70"/>
      <c r="C90" s="48"/>
      <c r="D90" s="5" t="s">
        <v>9</v>
      </c>
      <c r="E90" s="10">
        <f t="shared" si="17"/>
        <v>0</v>
      </c>
      <c r="F90" s="10">
        <f t="shared" si="17"/>
        <v>0</v>
      </c>
      <c r="G90" s="10">
        <f t="shared" si="17"/>
        <v>0</v>
      </c>
      <c r="H90" s="10">
        <f t="shared" si="17"/>
        <v>0</v>
      </c>
      <c r="I90" s="10">
        <f t="shared" si="17"/>
        <v>0</v>
      </c>
      <c r="J90" s="10">
        <f t="shared" si="17"/>
        <v>0</v>
      </c>
      <c r="K90" s="10">
        <f t="shared" si="11"/>
        <v>0</v>
      </c>
    </row>
    <row r="91" spans="1:11" ht="21" customHeight="1">
      <c r="A91" s="46"/>
      <c r="B91" s="73" t="s">
        <v>62</v>
      </c>
      <c r="C91" s="76" t="s">
        <v>11</v>
      </c>
      <c r="D91" s="13" t="s">
        <v>5</v>
      </c>
      <c r="E91" s="14">
        <f>SUM(E92:E95)-0.1</f>
        <v>2644751.4</v>
      </c>
      <c r="F91" s="14">
        <f>SUM(F92:F95)</f>
        <v>2984007</v>
      </c>
      <c r="G91" s="14">
        <f>SUM(G92:G95)</f>
        <v>3378781.5</v>
      </c>
      <c r="H91" s="14">
        <f>SUM(H92:H95)</f>
        <v>3671942.7</v>
      </c>
      <c r="I91" s="14">
        <f>SUM(I92:I95)</f>
        <v>3711595.3</v>
      </c>
      <c r="J91" s="14">
        <f>SUM(J92:J95)</f>
        <v>3848814.9</v>
      </c>
      <c r="K91" s="14">
        <f t="shared" si="11"/>
        <v>20239892.8</v>
      </c>
    </row>
    <row r="92" spans="1:11" ht="21" customHeight="1">
      <c r="A92" s="47"/>
      <c r="B92" s="74"/>
      <c r="C92" s="76"/>
      <c r="D92" s="5" t="s">
        <v>6</v>
      </c>
      <c r="E92" s="10">
        <f aca="true" t="shared" si="18" ref="E92:J93">E57+E67+E82</f>
        <v>20733.6</v>
      </c>
      <c r="F92" s="10">
        <f>F57+F67+F82</f>
        <v>0</v>
      </c>
      <c r="G92" s="10">
        <f t="shared" si="18"/>
        <v>0</v>
      </c>
      <c r="H92" s="10">
        <f t="shared" si="18"/>
        <v>0</v>
      </c>
      <c r="I92" s="10">
        <f t="shared" si="18"/>
        <v>0</v>
      </c>
      <c r="J92" s="10">
        <f t="shared" si="18"/>
        <v>0</v>
      </c>
      <c r="K92" s="10">
        <f t="shared" si="11"/>
        <v>20733.6</v>
      </c>
    </row>
    <row r="93" spans="1:11" ht="21" customHeight="1">
      <c r="A93" s="47"/>
      <c r="B93" s="74"/>
      <c r="C93" s="76"/>
      <c r="D93" s="5" t="s">
        <v>7</v>
      </c>
      <c r="E93" s="10">
        <f>E58+E68+E83</f>
        <v>1880144.5999999999</v>
      </c>
      <c r="F93" s="10">
        <f t="shared" si="18"/>
        <v>2065028.5</v>
      </c>
      <c r="G93" s="10">
        <f t="shared" si="18"/>
        <v>2340119.8</v>
      </c>
      <c r="H93" s="10">
        <f t="shared" si="18"/>
        <v>2571251.9</v>
      </c>
      <c r="I93" s="10">
        <f t="shared" si="18"/>
        <v>2644871.8</v>
      </c>
      <c r="J93" s="10">
        <f t="shared" si="18"/>
        <v>2768442</v>
      </c>
      <c r="K93" s="10">
        <f t="shared" si="11"/>
        <v>14269858.599999998</v>
      </c>
    </row>
    <row r="94" spans="1:11" ht="21" customHeight="1">
      <c r="A94" s="47"/>
      <c r="B94" s="74"/>
      <c r="C94" s="76"/>
      <c r="D94" s="5" t="s">
        <v>8</v>
      </c>
      <c r="E94" s="10">
        <f>E59+E69+E84</f>
        <v>408273.3</v>
      </c>
      <c r="F94" s="10">
        <f>F59+F69+F84</f>
        <v>490950.80000000005</v>
      </c>
      <c r="G94" s="10">
        <f>G59+G69+G84</f>
        <v>541561.7</v>
      </c>
      <c r="H94" s="10">
        <f>H59+H69+H84</f>
        <v>600690.8</v>
      </c>
      <c r="I94" s="10">
        <f>I59+I69+I84</f>
        <v>566723.5</v>
      </c>
      <c r="J94" s="10">
        <f>J59+J69+J84</f>
        <v>580372.9</v>
      </c>
      <c r="K94" s="10">
        <f t="shared" si="11"/>
        <v>3188573</v>
      </c>
    </row>
    <row r="95" spans="1:11" ht="21" customHeight="1">
      <c r="A95" s="47"/>
      <c r="B95" s="74"/>
      <c r="C95" s="76"/>
      <c r="D95" s="5" t="s">
        <v>9</v>
      </c>
      <c r="E95" s="10">
        <f>E60+E70+E85</f>
        <v>335600</v>
      </c>
      <c r="F95" s="10">
        <f>F60</f>
        <v>428027.7</v>
      </c>
      <c r="G95" s="10">
        <f>G60</f>
        <v>497100</v>
      </c>
      <c r="H95" s="10">
        <f>H60</f>
        <v>500000</v>
      </c>
      <c r="I95" s="10">
        <f>I60</f>
        <v>500000</v>
      </c>
      <c r="J95" s="10">
        <f>J60+J70+J85</f>
        <v>500000</v>
      </c>
      <c r="K95" s="10">
        <f t="shared" si="11"/>
        <v>2760727.7</v>
      </c>
    </row>
    <row r="96" spans="1:11" ht="21" customHeight="1">
      <c r="A96" s="47"/>
      <c r="B96" s="74"/>
      <c r="C96" s="66" t="s">
        <v>34</v>
      </c>
      <c r="D96" s="13" t="s">
        <v>5</v>
      </c>
      <c r="E96" s="14">
        <f aca="true" t="shared" si="19" ref="E96:J96">SUM(E97:E100)</f>
        <v>472166.5</v>
      </c>
      <c r="F96" s="14">
        <f t="shared" si="19"/>
        <v>508577.3</v>
      </c>
      <c r="G96" s="14">
        <f t="shared" si="19"/>
        <v>0</v>
      </c>
      <c r="H96" s="14">
        <f t="shared" si="19"/>
        <v>108280.4</v>
      </c>
      <c r="I96" s="14">
        <f t="shared" si="19"/>
        <v>0</v>
      </c>
      <c r="J96" s="14">
        <f t="shared" si="19"/>
        <v>0</v>
      </c>
      <c r="K96" s="14">
        <f t="shared" si="11"/>
        <v>1089024.2</v>
      </c>
    </row>
    <row r="97" spans="1:11" ht="21" customHeight="1">
      <c r="A97" s="47"/>
      <c r="B97" s="74"/>
      <c r="C97" s="71"/>
      <c r="D97" s="5" t="s">
        <v>6</v>
      </c>
      <c r="E97" s="10">
        <f aca="true" t="shared" si="20" ref="E97:J100">E62+E77</f>
        <v>404446.9</v>
      </c>
      <c r="F97" s="10">
        <f>F62+F77</f>
        <v>430457.3</v>
      </c>
      <c r="G97" s="10">
        <f t="shared" si="20"/>
        <v>0</v>
      </c>
      <c r="H97" s="10">
        <f t="shared" si="20"/>
        <v>0</v>
      </c>
      <c r="I97" s="10">
        <f t="shared" si="20"/>
        <v>0</v>
      </c>
      <c r="J97" s="10">
        <f t="shared" si="20"/>
        <v>0</v>
      </c>
      <c r="K97" s="10">
        <f t="shared" si="11"/>
        <v>834904.2</v>
      </c>
    </row>
    <row r="98" spans="1:11" ht="21" customHeight="1">
      <c r="A98" s="47"/>
      <c r="B98" s="74"/>
      <c r="C98" s="71"/>
      <c r="D98" s="5" t="s">
        <v>7</v>
      </c>
      <c r="E98" s="10">
        <f>E63+E78-0.1</f>
        <v>41342.299999999996</v>
      </c>
      <c r="F98" s="10">
        <v>59592.7</v>
      </c>
      <c r="G98" s="10">
        <f t="shared" si="20"/>
        <v>0</v>
      </c>
      <c r="H98" s="10">
        <f t="shared" si="20"/>
        <v>0</v>
      </c>
      <c r="I98" s="10">
        <f t="shared" si="20"/>
        <v>0</v>
      </c>
      <c r="J98" s="10">
        <f t="shared" si="20"/>
        <v>0</v>
      </c>
      <c r="K98" s="10">
        <f t="shared" si="11"/>
        <v>100935</v>
      </c>
    </row>
    <row r="99" spans="1:11" ht="21" customHeight="1">
      <c r="A99" s="47"/>
      <c r="B99" s="74"/>
      <c r="C99" s="71"/>
      <c r="D99" s="5" t="s">
        <v>8</v>
      </c>
      <c r="E99" s="10">
        <f t="shared" si="20"/>
        <v>26377.3</v>
      </c>
      <c r="F99" s="10">
        <f t="shared" si="20"/>
        <v>18527.3</v>
      </c>
      <c r="G99" s="10">
        <f t="shared" si="20"/>
        <v>0</v>
      </c>
      <c r="H99" s="10">
        <f t="shared" si="20"/>
        <v>108280.4</v>
      </c>
      <c r="I99" s="10">
        <f t="shared" si="20"/>
        <v>0</v>
      </c>
      <c r="J99" s="10">
        <f t="shared" si="20"/>
        <v>0</v>
      </c>
      <c r="K99" s="10">
        <f t="shared" si="11"/>
        <v>153185</v>
      </c>
    </row>
    <row r="100" spans="1:11" ht="15.75" customHeight="1">
      <c r="A100" s="47"/>
      <c r="B100" s="74"/>
      <c r="C100" s="72"/>
      <c r="D100" s="5" t="s">
        <v>9</v>
      </c>
      <c r="E100" s="10">
        <f t="shared" si="20"/>
        <v>0</v>
      </c>
      <c r="F100" s="10">
        <f t="shared" si="20"/>
        <v>0</v>
      </c>
      <c r="G100" s="10">
        <f t="shared" si="20"/>
        <v>0</v>
      </c>
      <c r="H100" s="10">
        <f t="shared" si="20"/>
        <v>0</v>
      </c>
      <c r="I100" s="10">
        <f t="shared" si="20"/>
        <v>0</v>
      </c>
      <c r="J100" s="10">
        <f t="shared" si="20"/>
        <v>0</v>
      </c>
      <c r="K100" s="10">
        <f t="shared" si="11"/>
        <v>0</v>
      </c>
    </row>
    <row r="101" spans="1:11" ht="21" customHeight="1">
      <c r="A101" s="47"/>
      <c r="B101" s="74"/>
      <c r="C101" s="46" t="s">
        <v>12</v>
      </c>
      <c r="D101" s="13" t="s">
        <v>5</v>
      </c>
      <c r="E101" s="14">
        <f aca="true" t="shared" si="21" ref="E101:J101">SUM(E102:E105)</f>
        <v>3116918</v>
      </c>
      <c r="F101" s="14">
        <f t="shared" si="21"/>
        <v>3492584.3000000003</v>
      </c>
      <c r="G101" s="14">
        <f t="shared" si="21"/>
        <v>3378781.5</v>
      </c>
      <c r="H101" s="14">
        <f t="shared" si="21"/>
        <v>3780223.1</v>
      </c>
      <c r="I101" s="14">
        <f t="shared" si="21"/>
        <v>3711595.3</v>
      </c>
      <c r="J101" s="14">
        <f t="shared" si="21"/>
        <v>3848814.9</v>
      </c>
      <c r="K101" s="14">
        <f t="shared" si="11"/>
        <v>21328917.099999998</v>
      </c>
    </row>
    <row r="102" spans="1:11" ht="21" customHeight="1">
      <c r="A102" s="47"/>
      <c r="B102" s="74"/>
      <c r="C102" s="47"/>
      <c r="D102" s="5" t="s">
        <v>6</v>
      </c>
      <c r="E102" s="10">
        <f aca="true" t="shared" si="22" ref="E102:J105">E92+E97</f>
        <v>425180.5</v>
      </c>
      <c r="F102" s="10">
        <f>F92+F97</f>
        <v>430457.3</v>
      </c>
      <c r="G102" s="10">
        <f t="shared" si="22"/>
        <v>0</v>
      </c>
      <c r="H102" s="10">
        <f t="shared" si="22"/>
        <v>0</v>
      </c>
      <c r="I102" s="10">
        <f t="shared" si="22"/>
        <v>0</v>
      </c>
      <c r="J102" s="10">
        <f t="shared" si="22"/>
        <v>0</v>
      </c>
      <c r="K102" s="10">
        <f t="shared" si="11"/>
        <v>855637.8</v>
      </c>
    </row>
    <row r="103" spans="1:11" ht="21" customHeight="1">
      <c r="A103" s="47"/>
      <c r="B103" s="74"/>
      <c r="C103" s="47"/>
      <c r="D103" s="5" t="s">
        <v>7</v>
      </c>
      <c r="E103" s="10">
        <f t="shared" si="22"/>
        <v>1921486.9</v>
      </c>
      <c r="F103" s="10">
        <f t="shared" si="22"/>
        <v>2124621.2</v>
      </c>
      <c r="G103" s="10">
        <f t="shared" si="22"/>
        <v>2340119.8</v>
      </c>
      <c r="H103" s="10">
        <f t="shared" si="22"/>
        <v>2571251.9</v>
      </c>
      <c r="I103" s="10">
        <f t="shared" si="22"/>
        <v>2644871.8</v>
      </c>
      <c r="J103" s="10">
        <f t="shared" si="22"/>
        <v>2768442</v>
      </c>
      <c r="K103" s="10">
        <f t="shared" si="11"/>
        <v>14370793.600000001</v>
      </c>
    </row>
    <row r="104" spans="1:11" ht="21" customHeight="1">
      <c r="A104" s="47"/>
      <c r="B104" s="74"/>
      <c r="C104" s="47"/>
      <c r="D104" s="5" t="s">
        <v>8</v>
      </c>
      <c r="E104" s="10">
        <f t="shared" si="22"/>
        <v>434650.6</v>
      </c>
      <c r="F104" s="10">
        <f t="shared" si="22"/>
        <v>509478.10000000003</v>
      </c>
      <c r="G104" s="10">
        <f t="shared" si="22"/>
        <v>541561.7</v>
      </c>
      <c r="H104" s="10">
        <f>H94+H99</f>
        <v>708971.2000000001</v>
      </c>
      <c r="I104" s="10">
        <f t="shared" si="22"/>
        <v>566723.5</v>
      </c>
      <c r="J104" s="10">
        <f t="shared" si="22"/>
        <v>580372.9</v>
      </c>
      <c r="K104" s="10">
        <f t="shared" si="11"/>
        <v>3341758</v>
      </c>
    </row>
    <row r="105" spans="1:11" ht="21" customHeight="1">
      <c r="A105" s="48"/>
      <c r="B105" s="75"/>
      <c r="C105" s="48"/>
      <c r="D105" s="5" t="s">
        <v>9</v>
      </c>
      <c r="E105" s="10">
        <f t="shared" si="22"/>
        <v>335600</v>
      </c>
      <c r="F105" s="10">
        <f t="shared" si="22"/>
        <v>428027.7</v>
      </c>
      <c r="G105" s="10">
        <f t="shared" si="22"/>
        <v>497100</v>
      </c>
      <c r="H105" s="10">
        <f t="shared" si="22"/>
        <v>500000</v>
      </c>
      <c r="I105" s="10">
        <f t="shared" si="22"/>
        <v>500000</v>
      </c>
      <c r="J105" s="10">
        <f t="shared" si="22"/>
        <v>500000</v>
      </c>
      <c r="K105" s="10">
        <f t="shared" si="11"/>
        <v>2760727.7</v>
      </c>
    </row>
    <row r="106" spans="1:11" ht="25.5" customHeight="1">
      <c r="A106" s="58" t="s">
        <v>28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60"/>
    </row>
    <row r="107" spans="1:11" ht="22.5" customHeight="1">
      <c r="A107" s="40" t="s">
        <v>43</v>
      </c>
      <c r="B107" s="43" t="s">
        <v>82</v>
      </c>
      <c r="C107" s="46" t="s">
        <v>11</v>
      </c>
      <c r="D107" s="8" t="s">
        <v>5</v>
      </c>
      <c r="E107" s="11">
        <f>SUM(E108:E111)+0.1</f>
        <v>2061425</v>
      </c>
      <c r="F107" s="11">
        <f>SUM(F108:F111)</f>
        <v>2480772.4</v>
      </c>
      <c r="G107" s="11">
        <f>SUM(G108:G111)</f>
        <v>2949537.5</v>
      </c>
      <c r="H107" s="11">
        <f>SUM(H108:H111)-0.1</f>
        <v>3217239.8</v>
      </c>
      <c r="I107" s="11">
        <f>SUM(I108:I111)</f>
        <v>3363464.2</v>
      </c>
      <c r="J107" s="11">
        <f>SUM(J108:J111)</f>
        <v>3506003.6</v>
      </c>
      <c r="K107" s="10">
        <f>SUM(E107:J107)</f>
        <v>17578442.5</v>
      </c>
    </row>
    <row r="108" spans="1:11" ht="22.5" customHeight="1">
      <c r="A108" s="41"/>
      <c r="B108" s="44"/>
      <c r="C108" s="47"/>
      <c r="D108" s="8" t="s">
        <v>6</v>
      </c>
      <c r="E108" s="11">
        <v>110297</v>
      </c>
      <c r="F108" s="11">
        <v>302732.4</v>
      </c>
      <c r="G108" s="11">
        <v>337945.8</v>
      </c>
      <c r="H108" s="11">
        <v>343707.6</v>
      </c>
      <c r="I108" s="11">
        <v>338572.2</v>
      </c>
      <c r="J108" s="11">
        <v>331884.2</v>
      </c>
      <c r="K108" s="10">
        <f aca="true" t="shared" si="23" ref="K108:K175">SUM(E108:J108)</f>
        <v>1765139.1999999997</v>
      </c>
    </row>
    <row r="109" spans="1:11" ht="22.5" customHeight="1">
      <c r="A109" s="41"/>
      <c r="B109" s="44"/>
      <c r="C109" s="47"/>
      <c r="D109" s="8" t="s">
        <v>7</v>
      </c>
      <c r="E109" s="10">
        <v>1571738.9</v>
      </c>
      <c r="F109" s="10">
        <v>1727098.9</v>
      </c>
      <c r="G109" s="10">
        <v>2048108.7</v>
      </c>
      <c r="H109" s="10">
        <v>2367091.8</v>
      </c>
      <c r="I109" s="10">
        <v>2552038</v>
      </c>
      <c r="J109" s="10">
        <v>2698579.5</v>
      </c>
      <c r="K109" s="10">
        <f t="shared" si="23"/>
        <v>12964655.8</v>
      </c>
    </row>
    <row r="110" spans="1:11" ht="22.5" customHeight="1">
      <c r="A110" s="41"/>
      <c r="B110" s="44"/>
      <c r="C110" s="47"/>
      <c r="D110" s="8" t="s">
        <v>8</v>
      </c>
      <c r="E110" s="10">
        <v>337389</v>
      </c>
      <c r="F110" s="10">
        <v>381345.6</v>
      </c>
      <c r="G110" s="10">
        <f>469120.7+6138.3+3524</f>
        <v>478783</v>
      </c>
      <c r="H110" s="10">
        <v>411440.5</v>
      </c>
      <c r="I110" s="10">
        <f>370356.2-0.7+7498.5</f>
        <v>377854</v>
      </c>
      <c r="J110" s="10">
        <v>380539.9</v>
      </c>
      <c r="K110" s="10">
        <f t="shared" si="23"/>
        <v>2367352</v>
      </c>
    </row>
    <row r="111" spans="1:11" ht="22.5" customHeight="1">
      <c r="A111" s="41"/>
      <c r="B111" s="44"/>
      <c r="C111" s="48"/>
      <c r="D111" s="8" t="s">
        <v>9</v>
      </c>
      <c r="E111" s="10">
        <v>42000</v>
      </c>
      <c r="F111" s="10">
        <v>69595.5</v>
      </c>
      <c r="G111" s="10">
        <v>84700</v>
      </c>
      <c r="H111" s="10">
        <v>95000</v>
      </c>
      <c r="I111" s="10">
        <v>95000</v>
      </c>
      <c r="J111" s="10">
        <v>95000</v>
      </c>
      <c r="K111" s="10">
        <f t="shared" si="23"/>
        <v>481295.5</v>
      </c>
    </row>
    <row r="112" spans="1:11" ht="22.5" customHeight="1">
      <c r="A112" s="41"/>
      <c r="B112" s="44"/>
      <c r="C112" s="66" t="s">
        <v>34</v>
      </c>
      <c r="D112" s="5" t="s">
        <v>5</v>
      </c>
      <c r="E112" s="10">
        <f aca="true" t="shared" si="24" ref="E112:J112">SUM(E113:E116)</f>
        <v>1500</v>
      </c>
      <c r="F112" s="10">
        <f t="shared" si="24"/>
        <v>0</v>
      </c>
      <c r="G112" s="10">
        <f t="shared" si="24"/>
        <v>0</v>
      </c>
      <c r="H112" s="10">
        <f t="shared" si="24"/>
        <v>0</v>
      </c>
      <c r="I112" s="10">
        <f t="shared" si="24"/>
        <v>0</v>
      </c>
      <c r="J112" s="10">
        <f t="shared" si="24"/>
        <v>0</v>
      </c>
      <c r="K112" s="10">
        <f t="shared" si="23"/>
        <v>1500</v>
      </c>
    </row>
    <row r="113" spans="1:11" ht="22.5" customHeight="1">
      <c r="A113" s="41"/>
      <c r="B113" s="44"/>
      <c r="C113" s="71"/>
      <c r="D113" s="5" t="s">
        <v>6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23"/>
        <v>0</v>
      </c>
    </row>
    <row r="114" spans="1:11" ht="22.5" customHeight="1">
      <c r="A114" s="41"/>
      <c r="B114" s="44"/>
      <c r="C114" s="71"/>
      <c r="D114" s="5" t="s">
        <v>7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23"/>
        <v>0</v>
      </c>
    </row>
    <row r="115" spans="1:11" ht="22.5" customHeight="1">
      <c r="A115" s="41"/>
      <c r="B115" s="44"/>
      <c r="C115" s="71"/>
      <c r="D115" s="5" t="s">
        <v>8</v>
      </c>
      <c r="E115" s="10">
        <v>1500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23"/>
        <v>1500</v>
      </c>
    </row>
    <row r="116" spans="1:11" ht="22.5" customHeight="1">
      <c r="A116" s="41"/>
      <c r="B116" s="44"/>
      <c r="C116" s="72"/>
      <c r="D116" s="5" t="s">
        <v>9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23"/>
        <v>0</v>
      </c>
    </row>
    <row r="117" spans="1:11" ht="22.5" customHeight="1">
      <c r="A117" s="41"/>
      <c r="B117" s="44"/>
      <c r="C117" s="46" t="s">
        <v>12</v>
      </c>
      <c r="D117" s="5" t="s">
        <v>5</v>
      </c>
      <c r="E117" s="10">
        <f aca="true" t="shared" si="25" ref="E117:J121">E107+E112</f>
        <v>2062925</v>
      </c>
      <c r="F117" s="10">
        <f t="shared" si="25"/>
        <v>2480772.4</v>
      </c>
      <c r="G117" s="10">
        <f t="shared" si="25"/>
        <v>2949537.5</v>
      </c>
      <c r="H117" s="10">
        <f t="shared" si="25"/>
        <v>3217239.8</v>
      </c>
      <c r="I117" s="10">
        <f t="shared" si="25"/>
        <v>3363464.2</v>
      </c>
      <c r="J117" s="10">
        <f t="shared" si="25"/>
        <v>3506003.6</v>
      </c>
      <c r="K117" s="10">
        <f t="shared" si="23"/>
        <v>17579942.5</v>
      </c>
    </row>
    <row r="118" spans="1:11" ht="22.5" customHeight="1">
      <c r="A118" s="41"/>
      <c r="B118" s="44"/>
      <c r="C118" s="47"/>
      <c r="D118" s="5" t="s">
        <v>6</v>
      </c>
      <c r="E118" s="10">
        <f t="shared" si="25"/>
        <v>110297</v>
      </c>
      <c r="F118" s="10">
        <f t="shared" si="25"/>
        <v>302732.4</v>
      </c>
      <c r="G118" s="10">
        <f t="shared" si="25"/>
        <v>337945.8</v>
      </c>
      <c r="H118" s="10">
        <f t="shared" si="25"/>
        <v>343707.6</v>
      </c>
      <c r="I118" s="10">
        <v>338572.25</v>
      </c>
      <c r="J118" s="10">
        <f t="shared" si="25"/>
        <v>331884.2</v>
      </c>
      <c r="K118" s="10">
        <f t="shared" si="23"/>
        <v>1765139.2499999998</v>
      </c>
    </row>
    <row r="119" spans="1:11" ht="22.5" customHeight="1">
      <c r="A119" s="41"/>
      <c r="B119" s="44"/>
      <c r="C119" s="47"/>
      <c r="D119" s="5" t="s">
        <v>7</v>
      </c>
      <c r="E119" s="10">
        <f t="shared" si="25"/>
        <v>1571738.9</v>
      </c>
      <c r="F119" s="10">
        <f t="shared" si="25"/>
        <v>1727098.9</v>
      </c>
      <c r="G119" s="10">
        <f t="shared" si="25"/>
        <v>2048108.7</v>
      </c>
      <c r="H119" s="10">
        <f t="shared" si="25"/>
        <v>2367091.8</v>
      </c>
      <c r="I119" s="10">
        <f t="shared" si="25"/>
        <v>2552038</v>
      </c>
      <c r="J119" s="10">
        <f t="shared" si="25"/>
        <v>2698579.5</v>
      </c>
      <c r="K119" s="10">
        <f t="shared" si="23"/>
        <v>12964655.8</v>
      </c>
    </row>
    <row r="120" spans="1:11" ht="22.5" customHeight="1">
      <c r="A120" s="41"/>
      <c r="B120" s="44"/>
      <c r="C120" s="47"/>
      <c r="D120" s="5" t="s">
        <v>8</v>
      </c>
      <c r="E120" s="10">
        <f t="shared" si="25"/>
        <v>338889</v>
      </c>
      <c r="F120" s="10">
        <f t="shared" si="25"/>
        <v>381345.6</v>
      </c>
      <c r="G120" s="10">
        <f t="shared" si="25"/>
        <v>478783</v>
      </c>
      <c r="H120" s="10">
        <f t="shared" si="25"/>
        <v>411440.5</v>
      </c>
      <c r="I120" s="10">
        <f t="shared" si="25"/>
        <v>377854</v>
      </c>
      <c r="J120" s="10">
        <f t="shared" si="25"/>
        <v>380539.9</v>
      </c>
      <c r="K120" s="10">
        <f t="shared" si="23"/>
        <v>2368852</v>
      </c>
    </row>
    <row r="121" spans="1:11" ht="22.5" customHeight="1">
      <c r="A121" s="42"/>
      <c r="B121" s="45"/>
      <c r="C121" s="48"/>
      <c r="D121" s="5" t="s">
        <v>9</v>
      </c>
      <c r="E121" s="10">
        <f t="shared" si="25"/>
        <v>42000</v>
      </c>
      <c r="F121" s="10">
        <f t="shared" si="25"/>
        <v>69595.5</v>
      </c>
      <c r="G121" s="10">
        <f t="shared" si="25"/>
        <v>84700</v>
      </c>
      <c r="H121" s="10">
        <f t="shared" si="25"/>
        <v>95000</v>
      </c>
      <c r="I121" s="10">
        <f t="shared" si="25"/>
        <v>95000</v>
      </c>
      <c r="J121" s="10">
        <f t="shared" si="25"/>
        <v>95000</v>
      </c>
      <c r="K121" s="10">
        <f t="shared" si="23"/>
        <v>481295.5</v>
      </c>
    </row>
    <row r="122" spans="1:11" ht="22.5" customHeight="1">
      <c r="A122" s="77" t="s">
        <v>42</v>
      </c>
      <c r="B122" s="43" t="s">
        <v>36</v>
      </c>
      <c r="C122" s="46" t="s">
        <v>11</v>
      </c>
      <c r="D122" s="8" t="s">
        <v>5</v>
      </c>
      <c r="E122" s="10">
        <f aca="true" t="shared" si="26" ref="E122:J122">SUM(E123:E126)</f>
        <v>1082.1</v>
      </c>
      <c r="F122" s="10">
        <f t="shared" si="26"/>
        <v>1368.2</v>
      </c>
      <c r="G122" s="10">
        <f t="shared" si="26"/>
        <v>1722.8</v>
      </c>
      <c r="H122" s="10">
        <f t="shared" si="26"/>
        <v>1979.5</v>
      </c>
      <c r="I122" s="10">
        <f t="shared" si="26"/>
        <v>1721</v>
      </c>
      <c r="J122" s="10">
        <f t="shared" si="26"/>
        <v>1721</v>
      </c>
      <c r="K122" s="10">
        <f t="shared" si="23"/>
        <v>9594.6</v>
      </c>
    </row>
    <row r="123" spans="1:11" ht="22.5" customHeight="1">
      <c r="A123" s="78"/>
      <c r="B123" s="44"/>
      <c r="C123" s="47"/>
      <c r="D123" s="8" t="s">
        <v>6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23"/>
        <v>0</v>
      </c>
    </row>
    <row r="124" spans="1:11" ht="22.5" customHeight="1">
      <c r="A124" s="78"/>
      <c r="B124" s="44"/>
      <c r="C124" s="47"/>
      <c r="D124" s="8" t="s">
        <v>7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23"/>
        <v>0</v>
      </c>
    </row>
    <row r="125" spans="1:11" ht="22.5" customHeight="1">
      <c r="A125" s="78"/>
      <c r="B125" s="44"/>
      <c r="C125" s="47"/>
      <c r="D125" s="8" t="s">
        <v>8</v>
      </c>
      <c r="E125" s="10">
        <v>1082.1</v>
      </c>
      <c r="F125" s="10">
        <v>1368.2</v>
      </c>
      <c r="G125" s="10">
        <v>1722.8</v>
      </c>
      <c r="H125" s="10">
        <v>1979.5</v>
      </c>
      <c r="I125" s="10">
        <v>1721</v>
      </c>
      <c r="J125" s="10">
        <v>1721</v>
      </c>
      <c r="K125" s="10">
        <f t="shared" si="23"/>
        <v>9594.6</v>
      </c>
    </row>
    <row r="126" spans="1:11" ht="22.5" customHeight="1">
      <c r="A126" s="78"/>
      <c r="B126" s="44"/>
      <c r="C126" s="48"/>
      <c r="D126" s="8" t="s">
        <v>9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0">
        <f t="shared" si="23"/>
        <v>0</v>
      </c>
    </row>
    <row r="127" spans="1:11" ht="22.5" customHeight="1">
      <c r="A127" s="78"/>
      <c r="B127" s="44"/>
      <c r="C127" s="46" t="s">
        <v>10</v>
      </c>
      <c r="D127" s="8" t="s">
        <v>5</v>
      </c>
      <c r="E127" s="11">
        <f aca="true" t="shared" si="27" ref="E127:J127">SUM(E128:E131)</f>
        <v>30</v>
      </c>
      <c r="F127" s="11">
        <f t="shared" si="27"/>
        <v>30</v>
      </c>
      <c r="G127" s="11">
        <f t="shared" si="27"/>
        <v>30</v>
      </c>
      <c r="H127" s="11">
        <f t="shared" si="27"/>
        <v>30</v>
      </c>
      <c r="I127" s="11">
        <f t="shared" si="27"/>
        <v>30</v>
      </c>
      <c r="J127" s="11">
        <f t="shared" si="27"/>
        <v>30</v>
      </c>
      <c r="K127" s="10">
        <f t="shared" si="23"/>
        <v>180</v>
      </c>
    </row>
    <row r="128" spans="1:11" ht="22.5" customHeight="1">
      <c r="A128" s="78"/>
      <c r="B128" s="44"/>
      <c r="C128" s="47"/>
      <c r="D128" s="8" t="s">
        <v>6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0">
        <f t="shared" si="23"/>
        <v>0</v>
      </c>
    </row>
    <row r="129" spans="1:11" ht="22.5" customHeight="1">
      <c r="A129" s="78"/>
      <c r="B129" s="44"/>
      <c r="C129" s="47"/>
      <c r="D129" s="8" t="s">
        <v>7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0">
        <f t="shared" si="23"/>
        <v>0</v>
      </c>
    </row>
    <row r="130" spans="1:11" ht="22.5" customHeight="1">
      <c r="A130" s="78"/>
      <c r="B130" s="44"/>
      <c r="C130" s="47"/>
      <c r="D130" s="8" t="s">
        <v>8</v>
      </c>
      <c r="E130" s="10">
        <v>30</v>
      </c>
      <c r="F130" s="10">
        <v>30</v>
      </c>
      <c r="G130" s="10">
        <v>30</v>
      </c>
      <c r="H130" s="10">
        <v>30</v>
      </c>
      <c r="I130" s="10">
        <v>30</v>
      </c>
      <c r="J130" s="10">
        <v>30</v>
      </c>
      <c r="K130" s="10">
        <f t="shared" si="23"/>
        <v>180</v>
      </c>
    </row>
    <row r="131" spans="1:11" ht="22.5" customHeight="1">
      <c r="A131" s="78"/>
      <c r="B131" s="44"/>
      <c r="C131" s="48"/>
      <c r="D131" s="8" t="s">
        <v>9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0">
        <f t="shared" si="23"/>
        <v>0</v>
      </c>
    </row>
    <row r="132" spans="1:11" ht="21" customHeight="1">
      <c r="A132" s="78"/>
      <c r="B132" s="44"/>
      <c r="C132" s="46" t="s">
        <v>14</v>
      </c>
      <c r="D132" s="8" t="s">
        <v>5</v>
      </c>
      <c r="E132" s="11">
        <f aca="true" t="shared" si="28" ref="E132:J132">SUM(E133:E136)</f>
        <v>60</v>
      </c>
      <c r="F132" s="11">
        <f t="shared" si="28"/>
        <v>60</v>
      </c>
      <c r="G132" s="11">
        <f>SUM(G133:G136)</f>
        <v>60</v>
      </c>
      <c r="H132" s="11">
        <f t="shared" si="28"/>
        <v>60</v>
      </c>
      <c r="I132" s="11">
        <f t="shared" si="28"/>
        <v>60</v>
      </c>
      <c r="J132" s="11">
        <f t="shared" si="28"/>
        <v>60</v>
      </c>
      <c r="K132" s="10">
        <f t="shared" si="23"/>
        <v>360</v>
      </c>
    </row>
    <row r="133" spans="1:11" ht="21" customHeight="1">
      <c r="A133" s="78"/>
      <c r="B133" s="44"/>
      <c r="C133" s="47"/>
      <c r="D133" s="8" t="s">
        <v>6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0">
        <f t="shared" si="23"/>
        <v>0</v>
      </c>
    </row>
    <row r="134" spans="1:11" ht="21" customHeight="1">
      <c r="A134" s="78"/>
      <c r="B134" s="44"/>
      <c r="C134" s="47"/>
      <c r="D134" s="8" t="s">
        <v>7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0">
        <f t="shared" si="23"/>
        <v>0</v>
      </c>
    </row>
    <row r="135" spans="1:11" ht="21" customHeight="1">
      <c r="A135" s="78"/>
      <c r="B135" s="44"/>
      <c r="C135" s="47"/>
      <c r="D135" s="8" t="s">
        <v>8</v>
      </c>
      <c r="E135" s="10">
        <v>60</v>
      </c>
      <c r="F135" s="10">
        <v>60</v>
      </c>
      <c r="G135" s="10">
        <v>60</v>
      </c>
      <c r="H135" s="10">
        <v>60</v>
      </c>
      <c r="I135" s="10">
        <v>60</v>
      </c>
      <c r="J135" s="10">
        <v>60</v>
      </c>
      <c r="K135" s="10">
        <f t="shared" si="23"/>
        <v>360</v>
      </c>
    </row>
    <row r="136" spans="1:11" ht="21" customHeight="1">
      <c r="A136" s="78"/>
      <c r="B136" s="44"/>
      <c r="C136" s="48"/>
      <c r="D136" s="8" t="s">
        <v>9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0">
        <f t="shared" si="23"/>
        <v>0</v>
      </c>
    </row>
    <row r="137" spans="1:11" ht="21" customHeight="1">
      <c r="A137" s="78"/>
      <c r="B137" s="44"/>
      <c r="C137" s="46" t="s">
        <v>12</v>
      </c>
      <c r="D137" s="5" t="s">
        <v>5</v>
      </c>
      <c r="E137" s="10">
        <f aca="true" t="shared" si="29" ref="E137:J141">E122+E127+E132</f>
        <v>1172.1</v>
      </c>
      <c r="F137" s="10">
        <f t="shared" si="29"/>
        <v>1458.2</v>
      </c>
      <c r="G137" s="10">
        <f t="shared" si="29"/>
        <v>1812.8</v>
      </c>
      <c r="H137" s="10">
        <f t="shared" si="29"/>
        <v>2069.5</v>
      </c>
      <c r="I137" s="10">
        <f t="shared" si="29"/>
        <v>1811</v>
      </c>
      <c r="J137" s="10">
        <f t="shared" si="29"/>
        <v>1811</v>
      </c>
      <c r="K137" s="10">
        <f t="shared" si="23"/>
        <v>10134.6</v>
      </c>
    </row>
    <row r="138" spans="1:11" ht="21" customHeight="1">
      <c r="A138" s="78"/>
      <c r="B138" s="44"/>
      <c r="C138" s="47"/>
      <c r="D138" s="5" t="s">
        <v>6</v>
      </c>
      <c r="E138" s="10">
        <f t="shared" si="29"/>
        <v>0</v>
      </c>
      <c r="F138" s="10">
        <f t="shared" si="29"/>
        <v>0</v>
      </c>
      <c r="G138" s="10">
        <f t="shared" si="29"/>
        <v>0</v>
      </c>
      <c r="H138" s="10">
        <f t="shared" si="29"/>
        <v>0</v>
      </c>
      <c r="I138" s="10">
        <f t="shared" si="29"/>
        <v>0</v>
      </c>
      <c r="J138" s="10">
        <f t="shared" si="29"/>
        <v>0</v>
      </c>
      <c r="K138" s="10">
        <f t="shared" si="23"/>
        <v>0</v>
      </c>
    </row>
    <row r="139" spans="1:11" ht="21" customHeight="1">
      <c r="A139" s="78"/>
      <c r="B139" s="44"/>
      <c r="C139" s="47"/>
      <c r="D139" s="5" t="s">
        <v>7</v>
      </c>
      <c r="E139" s="10">
        <f t="shared" si="29"/>
        <v>0</v>
      </c>
      <c r="F139" s="10">
        <f t="shared" si="29"/>
        <v>0</v>
      </c>
      <c r="G139" s="10">
        <f t="shared" si="29"/>
        <v>0</v>
      </c>
      <c r="H139" s="10">
        <f t="shared" si="29"/>
        <v>0</v>
      </c>
      <c r="I139" s="10">
        <f t="shared" si="29"/>
        <v>0</v>
      </c>
      <c r="J139" s="10">
        <f t="shared" si="29"/>
        <v>0</v>
      </c>
      <c r="K139" s="10">
        <f t="shared" si="23"/>
        <v>0</v>
      </c>
    </row>
    <row r="140" spans="1:11" ht="21" customHeight="1">
      <c r="A140" s="78"/>
      <c r="B140" s="44"/>
      <c r="C140" s="47"/>
      <c r="D140" s="5" t="s">
        <v>8</v>
      </c>
      <c r="E140" s="10">
        <f t="shared" si="29"/>
        <v>1172.1</v>
      </c>
      <c r="F140" s="10">
        <f t="shared" si="29"/>
        <v>1458.2</v>
      </c>
      <c r="G140" s="10">
        <f>G125+G130+G135</f>
        <v>1812.8</v>
      </c>
      <c r="H140" s="10">
        <f t="shared" si="29"/>
        <v>2069.5</v>
      </c>
      <c r="I140" s="10">
        <f t="shared" si="29"/>
        <v>1811</v>
      </c>
      <c r="J140" s="10">
        <f t="shared" si="29"/>
        <v>1811</v>
      </c>
      <c r="K140" s="10">
        <f t="shared" si="23"/>
        <v>10134.6</v>
      </c>
    </row>
    <row r="141" spans="1:11" ht="21" customHeight="1">
      <c r="A141" s="79"/>
      <c r="B141" s="45"/>
      <c r="C141" s="48"/>
      <c r="D141" s="5" t="s">
        <v>9</v>
      </c>
      <c r="E141" s="10">
        <f t="shared" si="29"/>
        <v>0</v>
      </c>
      <c r="F141" s="10">
        <f t="shared" si="29"/>
        <v>0</v>
      </c>
      <c r="G141" s="10">
        <f t="shared" si="29"/>
        <v>0</v>
      </c>
      <c r="H141" s="10">
        <f t="shared" si="29"/>
        <v>0</v>
      </c>
      <c r="I141" s="10">
        <f t="shared" si="29"/>
        <v>0</v>
      </c>
      <c r="J141" s="10">
        <f t="shared" si="29"/>
        <v>0</v>
      </c>
      <c r="K141" s="10">
        <f t="shared" si="23"/>
        <v>0</v>
      </c>
    </row>
    <row r="142" spans="1:11" ht="21" customHeight="1">
      <c r="A142" s="40" t="s">
        <v>38</v>
      </c>
      <c r="B142" s="43" t="s">
        <v>71</v>
      </c>
      <c r="C142" s="46" t="s">
        <v>11</v>
      </c>
      <c r="D142" s="8" t="s">
        <v>5</v>
      </c>
      <c r="E142" s="11">
        <f aca="true" t="shared" si="30" ref="E142:J142">SUM(E143:E146)</f>
        <v>0</v>
      </c>
      <c r="F142" s="11">
        <f>SUM(F143:F146)-0.1</f>
        <v>7695.2</v>
      </c>
      <c r="G142" s="11">
        <f t="shared" si="30"/>
        <v>0</v>
      </c>
      <c r="H142" s="11">
        <f t="shared" si="30"/>
        <v>21359.3</v>
      </c>
      <c r="I142" s="11">
        <f t="shared" si="30"/>
        <v>42244.9</v>
      </c>
      <c r="J142" s="11">
        <f t="shared" si="30"/>
        <v>0</v>
      </c>
      <c r="K142" s="10">
        <f t="shared" si="23"/>
        <v>71299.4</v>
      </c>
    </row>
    <row r="143" spans="1:11" ht="21" customHeight="1">
      <c r="A143" s="41"/>
      <c r="B143" s="44"/>
      <c r="C143" s="47"/>
      <c r="D143" s="8" t="s">
        <v>6</v>
      </c>
      <c r="E143" s="11">
        <v>0</v>
      </c>
      <c r="F143" s="11">
        <v>7061.6</v>
      </c>
      <c r="G143" s="11">
        <v>0</v>
      </c>
      <c r="H143" s="11">
        <v>20502.8</v>
      </c>
      <c r="I143" s="11">
        <v>40551</v>
      </c>
      <c r="J143" s="11">
        <v>0</v>
      </c>
      <c r="K143" s="10">
        <f t="shared" si="23"/>
        <v>68115.4</v>
      </c>
    </row>
    <row r="144" spans="1:11" ht="21" customHeight="1">
      <c r="A144" s="41"/>
      <c r="B144" s="44"/>
      <c r="C144" s="47"/>
      <c r="D144" s="8" t="s">
        <v>7</v>
      </c>
      <c r="E144" s="11">
        <v>0</v>
      </c>
      <c r="F144" s="11">
        <v>294.3</v>
      </c>
      <c r="G144" s="11">
        <v>0</v>
      </c>
      <c r="H144" s="11">
        <v>854.3</v>
      </c>
      <c r="I144" s="11">
        <v>1689.6</v>
      </c>
      <c r="J144" s="11">
        <v>0</v>
      </c>
      <c r="K144" s="10">
        <f t="shared" si="23"/>
        <v>2838.2</v>
      </c>
    </row>
    <row r="145" spans="1:11" ht="21" customHeight="1">
      <c r="A145" s="41"/>
      <c r="B145" s="44"/>
      <c r="C145" s="47"/>
      <c r="D145" s="8" t="s">
        <v>8</v>
      </c>
      <c r="E145" s="10">
        <v>0</v>
      </c>
      <c r="F145" s="10">
        <v>339.4</v>
      </c>
      <c r="G145" s="10">
        <v>0</v>
      </c>
      <c r="H145" s="10">
        <v>2.2</v>
      </c>
      <c r="I145" s="10">
        <v>4.3</v>
      </c>
      <c r="J145" s="10">
        <v>0</v>
      </c>
      <c r="K145" s="10">
        <f t="shared" si="23"/>
        <v>345.9</v>
      </c>
    </row>
    <row r="146" spans="1:11" ht="21" customHeight="1">
      <c r="A146" s="42"/>
      <c r="B146" s="45"/>
      <c r="C146" s="48"/>
      <c r="D146" s="8" t="s">
        <v>9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0">
        <f t="shared" si="23"/>
        <v>0</v>
      </c>
    </row>
    <row r="147" spans="1:11" ht="21" customHeight="1">
      <c r="A147" s="80" t="s">
        <v>37</v>
      </c>
      <c r="B147" s="81" t="s">
        <v>72</v>
      </c>
      <c r="C147" s="76" t="s">
        <v>11</v>
      </c>
      <c r="D147" s="8" t="s">
        <v>5</v>
      </c>
      <c r="E147" s="11">
        <f aca="true" t="shared" si="31" ref="E147:J147">SUM(E148:E151)</f>
        <v>77879.09999999999</v>
      </c>
      <c r="F147" s="11">
        <f t="shared" si="31"/>
        <v>0</v>
      </c>
      <c r="G147" s="11">
        <f t="shared" si="31"/>
        <v>0</v>
      </c>
      <c r="H147" s="11">
        <f t="shared" si="31"/>
        <v>6678.9</v>
      </c>
      <c r="I147" s="11">
        <f>SUM(I148:I151)</f>
        <v>0</v>
      </c>
      <c r="J147" s="11">
        <f t="shared" si="31"/>
        <v>0</v>
      </c>
      <c r="K147" s="10">
        <f t="shared" si="23"/>
        <v>84557.99999999999</v>
      </c>
    </row>
    <row r="148" spans="1:11" ht="21" customHeight="1">
      <c r="A148" s="80"/>
      <c r="B148" s="81"/>
      <c r="C148" s="76"/>
      <c r="D148" s="8" t="s">
        <v>6</v>
      </c>
      <c r="E148" s="11">
        <v>71570.4</v>
      </c>
      <c r="F148" s="11">
        <v>0</v>
      </c>
      <c r="G148" s="11">
        <v>0</v>
      </c>
      <c r="H148" s="11">
        <v>6138</v>
      </c>
      <c r="I148" s="11">
        <v>0</v>
      </c>
      <c r="J148" s="11">
        <v>0</v>
      </c>
      <c r="K148" s="10">
        <f t="shared" si="23"/>
        <v>77708.4</v>
      </c>
    </row>
    <row r="149" spans="1:11" ht="21" customHeight="1">
      <c r="A149" s="80"/>
      <c r="B149" s="81"/>
      <c r="C149" s="76"/>
      <c r="D149" s="8" t="s">
        <v>7</v>
      </c>
      <c r="E149" s="11">
        <v>2983.2</v>
      </c>
      <c r="F149" s="11">
        <v>0</v>
      </c>
      <c r="G149" s="11">
        <v>0</v>
      </c>
      <c r="H149" s="11">
        <v>255.7</v>
      </c>
      <c r="I149" s="11">
        <v>0</v>
      </c>
      <c r="J149" s="11">
        <v>0</v>
      </c>
      <c r="K149" s="10">
        <f t="shared" si="23"/>
        <v>3238.8999999999996</v>
      </c>
    </row>
    <row r="150" spans="1:11" ht="21" customHeight="1">
      <c r="A150" s="80"/>
      <c r="B150" s="81"/>
      <c r="C150" s="76"/>
      <c r="D150" s="8" t="s">
        <v>8</v>
      </c>
      <c r="E150" s="10">
        <v>3325.5</v>
      </c>
      <c r="F150" s="10">
        <v>0</v>
      </c>
      <c r="G150" s="10">
        <v>0</v>
      </c>
      <c r="H150" s="10">
        <v>285.2</v>
      </c>
      <c r="I150" s="10">
        <v>0</v>
      </c>
      <c r="J150" s="10">
        <v>0</v>
      </c>
      <c r="K150" s="10">
        <f t="shared" si="23"/>
        <v>3610.7</v>
      </c>
    </row>
    <row r="151" spans="1:11" ht="21" customHeight="1">
      <c r="A151" s="80"/>
      <c r="B151" s="81"/>
      <c r="C151" s="76"/>
      <c r="D151" s="8" t="s">
        <v>9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0">
        <f t="shared" si="23"/>
        <v>0</v>
      </c>
    </row>
    <row r="152" spans="1:11" ht="21" customHeight="1">
      <c r="A152" s="80" t="s">
        <v>91</v>
      </c>
      <c r="B152" s="81" t="s">
        <v>92</v>
      </c>
      <c r="C152" s="76" t="s">
        <v>11</v>
      </c>
      <c r="D152" s="8" t="s">
        <v>5</v>
      </c>
      <c r="E152" s="11">
        <f aca="true" t="shared" si="32" ref="E152:J152">SUM(E153:E156)</f>
        <v>0</v>
      </c>
      <c r="F152" s="11">
        <f t="shared" si="32"/>
        <v>0</v>
      </c>
      <c r="G152" s="11">
        <f t="shared" si="32"/>
        <v>5718.4</v>
      </c>
      <c r="H152" s="11">
        <f>SUM(H153:H156)+0.1</f>
        <v>21127.799999999996</v>
      </c>
      <c r="I152" s="11">
        <f t="shared" si="32"/>
        <v>20044.3</v>
      </c>
      <c r="J152" s="11">
        <f t="shared" si="32"/>
        <v>20044.3</v>
      </c>
      <c r="K152" s="10">
        <f>SUM(E152:J152)</f>
        <v>66934.8</v>
      </c>
    </row>
    <row r="153" spans="1:11" ht="21" customHeight="1">
      <c r="A153" s="80"/>
      <c r="B153" s="81"/>
      <c r="C153" s="76"/>
      <c r="D153" s="8" t="s">
        <v>6</v>
      </c>
      <c r="E153" s="11">
        <v>0</v>
      </c>
      <c r="F153" s="11">
        <v>0</v>
      </c>
      <c r="G153" s="11">
        <v>5489.7</v>
      </c>
      <c r="H153" s="11">
        <v>20282.6</v>
      </c>
      <c r="I153" s="11">
        <v>19242.5</v>
      </c>
      <c r="J153" s="11">
        <v>19242.5</v>
      </c>
      <c r="K153" s="10">
        <f>SUM(E153:J153)</f>
        <v>64257.3</v>
      </c>
    </row>
    <row r="154" spans="1:11" ht="21" customHeight="1">
      <c r="A154" s="80"/>
      <c r="B154" s="81"/>
      <c r="C154" s="76"/>
      <c r="D154" s="8" t="s">
        <v>7</v>
      </c>
      <c r="E154" s="11">
        <v>0</v>
      </c>
      <c r="F154" s="11">
        <v>0</v>
      </c>
      <c r="G154" s="11">
        <v>228.7</v>
      </c>
      <c r="H154" s="11">
        <v>845.1</v>
      </c>
      <c r="I154" s="11">
        <v>801.8</v>
      </c>
      <c r="J154" s="11">
        <v>801.8</v>
      </c>
      <c r="K154" s="10">
        <f>SUM(E154:J154)</f>
        <v>2677.3999999999996</v>
      </c>
    </row>
    <row r="155" spans="1:11" ht="21" customHeight="1">
      <c r="A155" s="80"/>
      <c r="B155" s="81"/>
      <c r="C155" s="76"/>
      <c r="D155" s="8" t="s">
        <v>8</v>
      </c>
      <c r="E155" s="10">
        <v>0</v>
      </c>
      <c r="F155" s="10">
        <v>0</v>
      </c>
      <c r="G155" s="10">
        <v>0</v>
      </c>
      <c r="H155" s="10">
        <v>0</v>
      </c>
      <c r="I155" s="10"/>
      <c r="J155" s="10"/>
      <c r="K155" s="10">
        <f>SUM(E155:J155)</f>
        <v>0</v>
      </c>
    </row>
    <row r="156" spans="1:11" ht="21" customHeight="1">
      <c r="A156" s="80"/>
      <c r="B156" s="81"/>
      <c r="C156" s="76"/>
      <c r="D156" s="8" t="s">
        <v>9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0">
        <f>SUM(E156:J156)</f>
        <v>0</v>
      </c>
    </row>
    <row r="157" spans="1:11" ht="21" customHeight="1">
      <c r="A157" s="55"/>
      <c r="B157" s="82" t="s">
        <v>62</v>
      </c>
      <c r="C157" s="55" t="s">
        <v>11</v>
      </c>
      <c r="D157" s="16" t="s">
        <v>5</v>
      </c>
      <c r="E157" s="14">
        <f>E107+E122+E142+E147</f>
        <v>2140386.2</v>
      </c>
      <c r="F157" s="14">
        <f>F107+F122+F142+F147</f>
        <v>2489835.8000000003</v>
      </c>
      <c r="G157" s="14">
        <f>G107+G122+G142+G147+G152</f>
        <v>2956978.6999999997</v>
      </c>
      <c r="H157" s="14">
        <f>H107+H122+H142+H147+H152</f>
        <v>3268385.2999999993</v>
      </c>
      <c r="I157" s="14">
        <f>I107+I122+I142+I147+I152</f>
        <v>3427474.4</v>
      </c>
      <c r="J157" s="14">
        <f>J107+J122+J142+J147+J152</f>
        <v>3527768.9</v>
      </c>
      <c r="K157" s="14">
        <f>K107+K122+K142+K147+K152</f>
        <v>17810829.3</v>
      </c>
    </row>
    <row r="158" spans="1:11" ht="21" customHeight="1">
      <c r="A158" s="56"/>
      <c r="B158" s="83"/>
      <c r="C158" s="56"/>
      <c r="D158" s="8" t="s">
        <v>6</v>
      </c>
      <c r="E158" s="10">
        <f>E108+E123+E143+E148+E153</f>
        <v>181867.4</v>
      </c>
      <c r="F158" s="10">
        <f>F108+F123+F143+F148-0.1+F153</f>
        <v>309793.9</v>
      </c>
      <c r="G158" s="10">
        <f aca="true" t="shared" si="33" ref="G158:J161">G108+G123+G143+G148+G153</f>
        <v>343435.5</v>
      </c>
      <c r="H158" s="10">
        <f>H108+H123+H143+H148+H153</f>
        <v>390630.99999999994</v>
      </c>
      <c r="I158" s="10">
        <f t="shared" si="33"/>
        <v>398365.7</v>
      </c>
      <c r="J158" s="10">
        <f t="shared" si="33"/>
        <v>351126.7</v>
      </c>
      <c r="K158" s="10">
        <f t="shared" si="23"/>
        <v>1975220.2</v>
      </c>
    </row>
    <row r="159" spans="1:11" ht="21" customHeight="1">
      <c r="A159" s="56"/>
      <c r="B159" s="83"/>
      <c r="C159" s="56"/>
      <c r="D159" s="8" t="s">
        <v>7</v>
      </c>
      <c r="E159" s="10">
        <f>E109+E124+E144+E149+E154</f>
        <v>1574722.0999999999</v>
      </c>
      <c r="F159" s="10">
        <f>F109+F124+F144+F149+F154</f>
        <v>1727393.2</v>
      </c>
      <c r="G159" s="10">
        <f t="shared" si="33"/>
        <v>2048337.4</v>
      </c>
      <c r="H159" s="10">
        <f>H109+H124+H144+H149+H154</f>
        <v>2369046.9</v>
      </c>
      <c r="I159" s="10">
        <f t="shared" si="33"/>
        <v>2554529.4</v>
      </c>
      <c r="J159" s="10">
        <f t="shared" si="33"/>
        <v>2699381.3</v>
      </c>
      <c r="K159" s="10">
        <f t="shared" si="23"/>
        <v>12973410.3</v>
      </c>
    </row>
    <row r="160" spans="1:11" ht="21" customHeight="1">
      <c r="A160" s="56"/>
      <c r="B160" s="83"/>
      <c r="C160" s="56"/>
      <c r="D160" s="8" t="s">
        <v>8</v>
      </c>
      <c r="E160" s="10">
        <f>E110+E125+E145+E150+0.1+E155</f>
        <v>341796.69999999995</v>
      </c>
      <c r="F160" s="10">
        <f>F110+F125+F145+F150+F155</f>
        <v>383053.2</v>
      </c>
      <c r="G160" s="10">
        <f t="shared" si="33"/>
        <v>480505.8</v>
      </c>
      <c r="H160" s="10">
        <f t="shared" si="33"/>
        <v>413707.4</v>
      </c>
      <c r="I160" s="10">
        <f t="shared" si="33"/>
        <v>379579.3</v>
      </c>
      <c r="J160" s="10">
        <f t="shared" si="33"/>
        <v>382260.9</v>
      </c>
      <c r="K160" s="10">
        <f t="shared" si="23"/>
        <v>2380903.3000000003</v>
      </c>
    </row>
    <row r="161" spans="1:11" ht="21" customHeight="1">
      <c r="A161" s="56"/>
      <c r="B161" s="83"/>
      <c r="C161" s="57"/>
      <c r="D161" s="8" t="s">
        <v>9</v>
      </c>
      <c r="E161" s="10">
        <f>E111+E126+E146+E151+E156</f>
        <v>42000</v>
      </c>
      <c r="F161" s="10">
        <f>F111+F126+F146+F151+F156</f>
        <v>69595.5</v>
      </c>
      <c r="G161" s="10">
        <f t="shared" si="33"/>
        <v>84700</v>
      </c>
      <c r="H161" s="10">
        <f t="shared" si="33"/>
        <v>95000</v>
      </c>
      <c r="I161" s="10">
        <f t="shared" si="33"/>
        <v>95000</v>
      </c>
      <c r="J161" s="10">
        <f t="shared" si="33"/>
        <v>95000</v>
      </c>
      <c r="K161" s="10">
        <f t="shared" si="23"/>
        <v>481295.5</v>
      </c>
    </row>
    <row r="162" spans="1:11" ht="21" customHeight="1">
      <c r="A162" s="56"/>
      <c r="B162" s="83"/>
      <c r="C162" s="55" t="s">
        <v>10</v>
      </c>
      <c r="D162" s="16" t="s">
        <v>5</v>
      </c>
      <c r="E162" s="14">
        <f aca="true" t="shared" si="34" ref="E162:J162">E127</f>
        <v>30</v>
      </c>
      <c r="F162" s="14">
        <f t="shared" si="34"/>
        <v>30</v>
      </c>
      <c r="G162" s="14">
        <f t="shared" si="34"/>
        <v>30</v>
      </c>
      <c r="H162" s="14">
        <f t="shared" si="34"/>
        <v>30</v>
      </c>
      <c r="I162" s="14">
        <f t="shared" si="34"/>
        <v>30</v>
      </c>
      <c r="J162" s="14">
        <f t="shared" si="34"/>
        <v>30</v>
      </c>
      <c r="K162" s="14">
        <f t="shared" si="23"/>
        <v>180</v>
      </c>
    </row>
    <row r="163" spans="1:11" ht="21" customHeight="1">
      <c r="A163" s="56"/>
      <c r="B163" s="83"/>
      <c r="C163" s="56"/>
      <c r="D163" s="8" t="s">
        <v>6</v>
      </c>
      <c r="E163" s="10">
        <f aca="true" t="shared" si="35" ref="E163:J163">E123</f>
        <v>0</v>
      </c>
      <c r="F163" s="10">
        <f t="shared" si="35"/>
        <v>0</v>
      </c>
      <c r="G163" s="10">
        <f t="shared" si="35"/>
        <v>0</v>
      </c>
      <c r="H163" s="10">
        <f t="shared" si="35"/>
        <v>0</v>
      </c>
      <c r="I163" s="10">
        <f t="shared" si="35"/>
        <v>0</v>
      </c>
      <c r="J163" s="10">
        <f t="shared" si="35"/>
        <v>0</v>
      </c>
      <c r="K163" s="10">
        <f t="shared" si="23"/>
        <v>0</v>
      </c>
    </row>
    <row r="164" spans="1:11" ht="21" customHeight="1">
      <c r="A164" s="56"/>
      <c r="B164" s="83"/>
      <c r="C164" s="56"/>
      <c r="D164" s="8" t="s">
        <v>7</v>
      </c>
      <c r="E164" s="10">
        <f aca="true" t="shared" si="36" ref="E164:J171">E129</f>
        <v>0</v>
      </c>
      <c r="F164" s="10">
        <f t="shared" si="36"/>
        <v>0</v>
      </c>
      <c r="G164" s="10">
        <f t="shared" si="36"/>
        <v>0</v>
      </c>
      <c r="H164" s="10">
        <f t="shared" si="36"/>
        <v>0</v>
      </c>
      <c r="I164" s="10">
        <f t="shared" si="36"/>
        <v>0</v>
      </c>
      <c r="J164" s="10">
        <f t="shared" si="36"/>
        <v>0</v>
      </c>
      <c r="K164" s="10">
        <f t="shared" si="23"/>
        <v>0</v>
      </c>
    </row>
    <row r="165" spans="1:11" ht="33" customHeight="1">
      <c r="A165" s="56"/>
      <c r="B165" s="83"/>
      <c r="C165" s="56"/>
      <c r="D165" s="8" t="s">
        <v>8</v>
      </c>
      <c r="E165" s="10">
        <f t="shared" si="36"/>
        <v>30</v>
      </c>
      <c r="F165" s="10">
        <f t="shared" si="36"/>
        <v>30</v>
      </c>
      <c r="G165" s="10">
        <f t="shared" si="36"/>
        <v>30</v>
      </c>
      <c r="H165" s="10">
        <f t="shared" si="36"/>
        <v>30</v>
      </c>
      <c r="I165" s="10">
        <f t="shared" si="36"/>
        <v>30</v>
      </c>
      <c r="J165" s="10">
        <f t="shared" si="36"/>
        <v>30</v>
      </c>
      <c r="K165" s="10">
        <f t="shared" si="23"/>
        <v>180</v>
      </c>
    </row>
    <row r="166" spans="1:11" ht="34.5" customHeight="1">
      <c r="A166" s="56"/>
      <c r="B166" s="83"/>
      <c r="C166" s="57"/>
      <c r="D166" s="8" t="s">
        <v>9</v>
      </c>
      <c r="E166" s="10">
        <f t="shared" si="36"/>
        <v>0</v>
      </c>
      <c r="F166" s="10">
        <f t="shared" si="36"/>
        <v>0</v>
      </c>
      <c r="G166" s="10">
        <f t="shared" si="36"/>
        <v>0</v>
      </c>
      <c r="H166" s="10">
        <f t="shared" si="36"/>
        <v>0</v>
      </c>
      <c r="I166" s="10">
        <f t="shared" si="36"/>
        <v>0</v>
      </c>
      <c r="J166" s="10">
        <f t="shared" si="36"/>
        <v>0</v>
      </c>
      <c r="K166" s="10">
        <f t="shared" si="23"/>
        <v>0</v>
      </c>
    </row>
    <row r="167" spans="1:11" ht="22.5" customHeight="1">
      <c r="A167" s="56"/>
      <c r="B167" s="83"/>
      <c r="C167" s="55" t="s">
        <v>14</v>
      </c>
      <c r="D167" s="16" t="s">
        <v>5</v>
      </c>
      <c r="E167" s="14">
        <f t="shared" si="36"/>
        <v>60</v>
      </c>
      <c r="F167" s="14">
        <f t="shared" si="36"/>
        <v>60</v>
      </c>
      <c r="G167" s="14">
        <f t="shared" si="36"/>
        <v>60</v>
      </c>
      <c r="H167" s="14">
        <f t="shared" si="36"/>
        <v>60</v>
      </c>
      <c r="I167" s="14">
        <f t="shared" si="36"/>
        <v>60</v>
      </c>
      <c r="J167" s="14">
        <f t="shared" si="36"/>
        <v>60</v>
      </c>
      <c r="K167" s="14">
        <f t="shared" si="23"/>
        <v>360</v>
      </c>
    </row>
    <row r="168" spans="1:11" ht="22.5" customHeight="1">
      <c r="A168" s="56"/>
      <c r="B168" s="83"/>
      <c r="C168" s="56"/>
      <c r="D168" s="8" t="s">
        <v>6</v>
      </c>
      <c r="E168" s="10">
        <f t="shared" si="36"/>
        <v>0</v>
      </c>
      <c r="F168" s="10">
        <f t="shared" si="36"/>
        <v>0</v>
      </c>
      <c r="G168" s="10">
        <f t="shared" si="36"/>
        <v>0</v>
      </c>
      <c r="H168" s="10">
        <f t="shared" si="36"/>
        <v>0</v>
      </c>
      <c r="I168" s="10">
        <f t="shared" si="36"/>
        <v>0</v>
      </c>
      <c r="J168" s="10">
        <f t="shared" si="36"/>
        <v>0</v>
      </c>
      <c r="K168" s="10">
        <f t="shared" si="23"/>
        <v>0</v>
      </c>
    </row>
    <row r="169" spans="1:11" ht="22.5" customHeight="1">
      <c r="A169" s="56"/>
      <c r="B169" s="83"/>
      <c r="C169" s="56"/>
      <c r="D169" s="8" t="s">
        <v>7</v>
      </c>
      <c r="E169" s="10">
        <f t="shared" si="36"/>
        <v>0</v>
      </c>
      <c r="F169" s="10">
        <f t="shared" si="36"/>
        <v>0</v>
      </c>
      <c r="G169" s="10">
        <f t="shared" si="36"/>
        <v>0</v>
      </c>
      <c r="H169" s="10">
        <f t="shared" si="36"/>
        <v>0</v>
      </c>
      <c r="I169" s="10">
        <f t="shared" si="36"/>
        <v>0</v>
      </c>
      <c r="J169" s="10">
        <f t="shared" si="36"/>
        <v>0</v>
      </c>
      <c r="K169" s="10">
        <f t="shared" si="23"/>
        <v>0</v>
      </c>
    </row>
    <row r="170" spans="1:11" ht="22.5" customHeight="1">
      <c r="A170" s="56"/>
      <c r="B170" s="83"/>
      <c r="C170" s="56"/>
      <c r="D170" s="8" t="s">
        <v>8</v>
      </c>
      <c r="E170" s="10">
        <f t="shared" si="36"/>
        <v>60</v>
      </c>
      <c r="F170" s="10">
        <f t="shared" si="36"/>
        <v>60</v>
      </c>
      <c r="G170" s="10">
        <f t="shared" si="36"/>
        <v>60</v>
      </c>
      <c r="H170" s="10">
        <f t="shared" si="36"/>
        <v>60</v>
      </c>
      <c r="I170" s="10">
        <f t="shared" si="36"/>
        <v>60</v>
      </c>
      <c r="J170" s="10">
        <f t="shared" si="36"/>
        <v>60</v>
      </c>
      <c r="K170" s="10">
        <f t="shared" si="23"/>
        <v>360</v>
      </c>
    </row>
    <row r="171" spans="1:11" ht="22.5" customHeight="1">
      <c r="A171" s="56"/>
      <c r="B171" s="83"/>
      <c r="C171" s="57"/>
      <c r="D171" s="8" t="s">
        <v>9</v>
      </c>
      <c r="E171" s="10">
        <f t="shared" si="36"/>
        <v>0</v>
      </c>
      <c r="F171" s="10">
        <f t="shared" si="36"/>
        <v>0</v>
      </c>
      <c r="G171" s="10">
        <f t="shared" si="36"/>
        <v>0</v>
      </c>
      <c r="H171" s="10">
        <f t="shared" si="36"/>
        <v>0</v>
      </c>
      <c r="I171" s="10">
        <f t="shared" si="36"/>
        <v>0</v>
      </c>
      <c r="J171" s="10">
        <f t="shared" si="36"/>
        <v>0</v>
      </c>
      <c r="K171" s="10">
        <f t="shared" si="23"/>
        <v>0</v>
      </c>
    </row>
    <row r="172" spans="1:11" ht="22.5" customHeight="1">
      <c r="A172" s="56"/>
      <c r="B172" s="83"/>
      <c r="C172" s="85" t="s">
        <v>94</v>
      </c>
      <c r="D172" s="13" t="s">
        <v>5</v>
      </c>
      <c r="E172" s="14">
        <f aca="true" t="shared" si="37" ref="E172:J176">E112</f>
        <v>1500</v>
      </c>
      <c r="F172" s="14">
        <f t="shared" si="37"/>
        <v>0</v>
      </c>
      <c r="G172" s="14">
        <f t="shared" si="37"/>
        <v>0</v>
      </c>
      <c r="H172" s="14">
        <f t="shared" si="37"/>
        <v>0</v>
      </c>
      <c r="I172" s="14">
        <f t="shared" si="37"/>
        <v>0</v>
      </c>
      <c r="J172" s="14">
        <f t="shared" si="37"/>
        <v>0</v>
      </c>
      <c r="K172" s="14">
        <f t="shared" si="23"/>
        <v>1500</v>
      </c>
    </row>
    <row r="173" spans="1:11" ht="22.5" customHeight="1">
      <c r="A173" s="56"/>
      <c r="B173" s="83"/>
      <c r="C173" s="86"/>
      <c r="D173" s="5" t="s">
        <v>6</v>
      </c>
      <c r="E173" s="10">
        <f t="shared" si="37"/>
        <v>0</v>
      </c>
      <c r="F173" s="10">
        <f t="shared" si="37"/>
        <v>0</v>
      </c>
      <c r="G173" s="10">
        <f t="shared" si="37"/>
        <v>0</v>
      </c>
      <c r="H173" s="10">
        <f t="shared" si="37"/>
        <v>0</v>
      </c>
      <c r="I173" s="10">
        <f t="shared" si="37"/>
        <v>0</v>
      </c>
      <c r="J173" s="10">
        <f t="shared" si="37"/>
        <v>0</v>
      </c>
      <c r="K173" s="10">
        <f t="shared" si="23"/>
        <v>0</v>
      </c>
    </row>
    <row r="174" spans="1:11" ht="22.5" customHeight="1">
      <c r="A174" s="56"/>
      <c r="B174" s="83"/>
      <c r="C174" s="86"/>
      <c r="D174" s="5" t="s">
        <v>7</v>
      </c>
      <c r="E174" s="10">
        <f t="shared" si="37"/>
        <v>0</v>
      </c>
      <c r="F174" s="10">
        <f t="shared" si="37"/>
        <v>0</v>
      </c>
      <c r="G174" s="10">
        <f t="shared" si="37"/>
        <v>0</v>
      </c>
      <c r="H174" s="10">
        <f t="shared" si="37"/>
        <v>0</v>
      </c>
      <c r="I174" s="10">
        <f t="shared" si="37"/>
        <v>0</v>
      </c>
      <c r="J174" s="10">
        <f t="shared" si="37"/>
        <v>0</v>
      </c>
      <c r="K174" s="10">
        <f t="shared" si="23"/>
        <v>0</v>
      </c>
    </row>
    <row r="175" spans="1:11" ht="22.5" customHeight="1">
      <c r="A175" s="56"/>
      <c r="B175" s="83"/>
      <c r="C175" s="86"/>
      <c r="D175" s="5" t="s">
        <v>8</v>
      </c>
      <c r="E175" s="10">
        <f t="shared" si="37"/>
        <v>1500</v>
      </c>
      <c r="F175" s="10">
        <f t="shared" si="37"/>
        <v>0</v>
      </c>
      <c r="G175" s="10">
        <f t="shared" si="37"/>
        <v>0</v>
      </c>
      <c r="H175" s="10">
        <f t="shared" si="37"/>
        <v>0</v>
      </c>
      <c r="I175" s="10">
        <f t="shared" si="37"/>
        <v>0</v>
      </c>
      <c r="J175" s="10">
        <f t="shared" si="37"/>
        <v>0</v>
      </c>
      <c r="K175" s="10">
        <f t="shared" si="23"/>
        <v>1500</v>
      </c>
    </row>
    <row r="176" spans="1:11" ht="22.5" customHeight="1">
      <c r="A176" s="56"/>
      <c r="B176" s="83"/>
      <c r="C176" s="87"/>
      <c r="D176" s="5" t="s">
        <v>9</v>
      </c>
      <c r="E176" s="10">
        <f t="shared" si="37"/>
        <v>0</v>
      </c>
      <c r="F176" s="10">
        <f t="shared" si="37"/>
        <v>0</v>
      </c>
      <c r="G176" s="10">
        <f t="shared" si="37"/>
        <v>0</v>
      </c>
      <c r="H176" s="10">
        <f t="shared" si="37"/>
        <v>0</v>
      </c>
      <c r="I176" s="10">
        <f t="shared" si="37"/>
        <v>0</v>
      </c>
      <c r="J176" s="10">
        <f t="shared" si="37"/>
        <v>0</v>
      </c>
      <c r="K176" s="10">
        <f aca="true" t="shared" si="38" ref="K176:K181">SUM(E176:J176)</f>
        <v>0</v>
      </c>
    </row>
    <row r="177" spans="1:11" ht="25.5" customHeight="1">
      <c r="A177" s="56"/>
      <c r="B177" s="83"/>
      <c r="C177" s="55" t="s">
        <v>12</v>
      </c>
      <c r="D177" s="16" t="s">
        <v>5</v>
      </c>
      <c r="E177" s="14">
        <f aca="true" t="shared" si="39" ref="E177:J181">E157+E162+E167+E172</f>
        <v>2141976.2</v>
      </c>
      <c r="F177" s="14">
        <f>F157+F162+F167+F172</f>
        <v>2489925.8000000003</v>
      </c>
      <c r="G177" s="14">
        <f t="shared" si="39"/>
        <v>2957068.6999999997</v>
      </c>
      <c r="H177" s="14">
        <f t="shared" si="39"/>
        <v>3268475.2999999993</v>
      </c>
      <c r="I177" s="14">
        <f t="shared" si="39"/>
        <v>3427564.4</v>
      </c>
      <c r="J177" s="14">
        <f t="shared" si="39"/>
        <v>3527858.9</v>
      </c>
      <c r="K177" s="14">
        <f t="shared" si="38"/>
        <v>17812869.299999997</v>
      </c>
    </row>
    <row r="178" spans="1:11" ht="25.5" customHeight="1">
      <c r="A178" s="56"/>
      <c r="B178" s="83"/>
      <c r="C178" s="56"/>
      <c r="D178" s="8" t="s">
        <v>6</v>
      </c>
      <c r="E178" s="10">
        <f t="shared" si="39"/>
        <v>181867.4</v>
      </c>
      <c r="F178" s="10">
        <f t="shared" si="39"/>
        <v>309793.9</v>
      </c>
      <c r="G178" s="10">
        <f>G158+G163+G168+G173</f>
        <v>343435.5</v>
      </c>
      <c r="H178" s="10">
        <f>H158+H163+H168+H173</f>
        <v>390630.99999999994</v>
      </c>
      <c r="I178" s="10">
        <f t="shared" si="39"/>
        <v>398365.7</v>
      </c>
      <c r="J178" s="10">
        <f t="shared" si="39"/>
        <v>351126.7</v>
      </c>
      <c r="K178" s="10">
        <f t="shared" si="38"/>
        <v>1975220.2</v>
      </c>
    </row>
    <row r="179" spans="1:11" ht="25.5" customHeight="1">
      <c r="A179" s="56"/>
      <c r="B179" s="83"/>
      <c r="C179" s="56"/>
      <c r="D179" s="8" t="s">
        <v>7</v>
      </c>
      <c r="E179" s="10">
        <f t="shared" si="39"/>
        <v>1574722.0999999999</v>
      </c>
      <c r="F179" s="10">
        <f t="shared" si="39"/>
        <v>1727393.2</v>
      </c>
      <c r="G179" s="10">
        <f t="shared" si="39"/>
        <v>2048337.4</v>
      </c>
      <c r="H179" s="10">
        <f t="shared" si="39"/>
        <v>2369046.9</v>
      </c>
      <c r="I179" s="10">
        <f t="shared" si="39"/>
        <v>2554529.4</v>
      </c>
      <c r="J179" s="10">
        <f t="shared" si="39"/>
        <v>2699381.3</v>
      </c>
      <c r="K179" s="10">
        <f t="shared" si="38"/>
        <v>12973410.3</v>
      </c>
    </row>
    <row r="180" spans="1:11" ht="25.5" customHeight="1">
      <c r="A180" s="56"/>
      <c r="B180" s="83"/>
      <c r="C180" s="56"/>
      <c r="D180" s="8" t="s">
        <v>8</v>
      </c>
      <c r="E180" s="10">
        <f t="shared" si="39"/>
        <v>343386.69999999995</v>
      </c>
      <c r="F180" s="10">
        <f t="shared" si="39"/>
        <v>383143.2</v>
      </c>
      <c r="G180" s="10">
        <f t="shared" si="39"/>
        <v>480595.8</v>
      </c>
      <c r="H180" s="10">
        <f t="shared" si="39"/>
        <v>413797.4</v>
      </c>
      <c r="I180" s="10">
        <f t="shared" si="39"/>
        <v>379669.3</v>
      </c>
      <c r="J180" s="10">
        <f t="shared" si="39"/>
        <v>382350.9</v>
      </c>
      <c r="K180" s="10">
        <f t="shared" si="38"/>
        <v>2382943.3000000003</v>
      </c>
    </row>
    <row r="181" spans="1:11" ht="25.5" customHeight="1">
      <c r="A181" s="57"/>
      <c r="B181" s="84"/>
      <c r="C181" s="57"/>
      <c r="D181" s="8" t="s">
        <v>9</v>
      </c>
      <c r="E181" s="10">
        <f t="shared" si="39"/>
        <v>42000</v>
      </c>
      <c r="F181" s="10">
        <f t="shared" si="39"/>
        <v>69595.5</v>
      </c>
      <c r="G181" s="10">
        <f>G161+G166+G171+G176</f>
        <v>84700</v>
      </c>
      <c r="H181" s="10">
        <f t="shared" si="39"/>
        <v>95000</v>
      </c>
      <c r="I181" s="10">
        <f t="shared" si="39"/>
        <v>95000</v>
      </c>
      <c r="J181" s="10">
        <f t="shared" si="39"/>
        <v>95000</v>
      </c>
      <c r="K181" s="10">
        <f t="shared" si="38"/>
        <v>481295.5</v>
      </c>
    </row>
    <row r="182" spans="1:11" ht="41.25" customHeight="1">
      <c r="A182" s="58" t="s">
        <v>13</v>
      </c>
      <c r="B182" s="59"/>
      <c r="C182" s="59"/>
      <c r="D182" s="59"/>
      <c r="E182" s="59"/>
      <c r="F182" s="59"/>
      <c r="G182" s="59"/>
      <c r="H182" s="59"/>
      <c r="I182" s="59"/>
      <c r="J182" s="59"/>
      <c r="K182" s="60"/>
    </row>
    <row r="183" spans="1:11" ht="22.5" customHeight="1">
      <c r="A183" s="40" t="s">
        <v>16</v>
      </c>
      <c r="B183" s="43" t="s">
        <v>83</v>
      </c>
      <c r="C183" s="46" t="s">
        <v>11</v>
      </c>
      <c r="D183" s="8" t="s">
        <v>5</v>
      </c>
      <c r="E183" s="11">
        <f aca="true" t="shared" si="40" ref="E183:J183">SUM(E184:E187)</f>
        <v>178089.59999999998</v>
      </c>
      <c r="F183" s="11">
        <f t="shared" si="40"/>
        <v>185261.2</v>
      </c>
      <c r="G183" s="11">
        <f t="shared" si="40"/>
        <v>202470.3</v>
      </c>
      <c r="H183" s="11">
        <f t="shared" si="40"/>
        <v>226873.1</v>
      </c>
      <c r="I183" s="11">
        <f t="shared" si="40"/>
        <v>229146.1</v>
      </c>
      <c r="J183" s="11">
        <f t="shared" si="40"/>
        <v>237226.9</v>
      </c>
      <c r="K183" s="11">
        <f aca="true" t="shared" si="41" ref="K183:K202">SUM(E183:J183)</f>
        <v>1259067.2</v>
      </c>
    </row>
    <row r="184" spans="1:11" ht="22.5" customHeight="1">
      <c r="A184" s="41"/>
      <c r="B184" s="44"/>
      <c r="C184" s="47"/>
      <c r="D184" s="8" t="s">
        <v>6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f t="shared" si="41"/>
        <v>0</v>
      </c>
    </row>
    <row r="185" spans="1:11" ht="22.5" customHeight="1">
      <c r="A185" s="41"/>
      <c r="B185" s="44"/>
      <c r="C185" s="47"/>
      <c r="D185" s="8" t="s">
        <v>7</v>
      </c>
      <c r="E185" s="10">
        <v>5555.3</v>
      </c>
      <c r="F185" s="10">
        <v>31701.7</v>
      </c>
      <c r="G185" s="10">
        <v>19185.8</v>
      </c>
      <c r="H185" s="10">
        <v>77922.5</v>
      </c>
      <c r="I185" s="10">
        <v>94645.1</v>
      </c>
      <c r="J185" s="10">
        <v>121124</v>
      </c>
      <c r="K185" s="11">
        <f t="shared" si="41"/>
        <v>350134.4</v>
      </c>
    </row>
    <row r="186" spans="1:11" ht="22.5" customHeight="1">
      <c r="A186" s="41"/>
      <c r="B186" s="44"/>
      <c r="C186" s="47"/>
      <c r="D186" s="8" t="s">
        <v>8</v>
      </c>
      <c r="E186" s="10">
        <v>167034.3</v>
      </c>
      <c r="F186" s="10">
        <v>148399.7</v>
      </c>
      <c r="G186" s="10">
        <v>175384.5</v>
      </c>
      <c r="H186" s="10">
        <v>139450.6</v>
      </c>
      <c r="I186" s="10">
        <v>125001</v>
      </c>
      <c r="J186" s="10">
        <v>106602.9</v>
      </c>
      <c r="K186" s="11">
        <f t="shared" si="41"/>
        <v>861873</v>
      </c>
    </row>
    <row r="187" spans="1:11" ht="22.5" customHeight="1">
      <c r="A187" s="41"/>
      <c r="B187" s="44"/>
      <c r="C187" s="48"/>
      <c r="D187" s="8" t="s">
        <v>9</v>
      </c>
      <c r="E187" s="10">
        <v>5500</v>
      </c>
      <c r="F187" s="10">
        <v>5159.8</v>
      </c>
      <c r="G187" s="10">
        <v>7900</v>
      </c>
      <c r="H187" s="10">
        <v>9500</v>
      </c>
      <c r="I187" s="10">
        <v>9500</v>
      </c>
      <c r="J187" s="10">
        <v>9500</v>
      </c>
      <c r="K187" s="11">
        <f t="shared" si="41"/>
        <v>47059.8</v>
      </c>
    </row>
    <row r="188" spans="1:11" ht="30" customHeight="1">
      <c r="A188" s="41"/>
      <c r="B188" s="44"/>
      <c r="C188" s="46" t="s">
        <v>10</v>
      </c>
      <c r="D188" s="8" t="s">
        <v>5</v>
      </c>
      <c r="E188" s="11">
        <f aca="true" t="shared" si="42" ref="E188:J188">SUM(E189:E192)</f>
        <v>251033</v>
      </c>
      <c r="F188" s="11">
        <f t="shared" si="42"/>
        <v>256276.9</v>
      </c>
      <c r="G188" s="11">
        <f t="shared" si="42"/>
        <v>293686.7</v>
      </c>
      <c r="H188" s="11">
        <f t="shared" si="42"/>
        <v>329248.3</v>
      </c>
      <c r="I188" s="11">
        <f t="shared" si="42"/>
        <v>333509.8</v>
      </c>
      <c r="J188" s="11">
        <f t="shared" si="42"/>
        <v>343786.5</v>
      </c>
      <c r="K188" s="11">
        <f t="shared" si="41"/>
        <v>1807541.2000000002</v>
      </c>
    </row>
    <row r="189" spans="1:11" ht="23.25" customHeight="1">
      <c r="A189" s="41"/>
      <c r="B189" s="44"/>
      <c r="C189" s="47"/>
      <c r="D189" s="8" t="s">
        <v>6</v>
      </c>
      <c r="E189" s="10">
        <v>0</v>
      </c>
      <c r="F189" s="10">
        <v>0</v>
      </c>
      <c r="G189" s="10"/>
      <c r="H189" s="10">
        <v>0</v>
      </c>
      <c r="I189" s="10">
        <v>0</v>
      </c>
      <c r="J189" s="10">
        <v>0</v>
      </c>
      <c r="K189" s="11">
        <f t="shared" si="41"/>
        <v>0</v>
      </c>
    </row>
    <row r="190" spans="1:11" ht="23.25" customHeight="1">
      <c r="A190" s="41"/>
      <c r="B190" s="44"/>
      <c r="C190" s="47"/>
      <c r="D190" s="8" t="s">
        <v>7</v>
      </c>
      <c r="E190" s="10">
        <v>42965.1</v>
      </c>
      <c r="F190" s="10">
        <v>52557.9</v>
      </c>
      <c r="G190" s="10">
        <v>185286</v>
      </c>
      <c r="H190" s="10">
        <v>177128</v>
      </c>
      <c r="I190" s="10">
        <v>186262.6</v>
      </c>
      <c r="J190" s="10">
        <v>196183</v>
      </c>
      <c r="K190" s="11">
        <f t="shared" si="41"/>
        <v>840382.6</v>
      </c>
    </row>
    <row r="191" spans="1:11" ht="23.25" customHeight="1">
      <c r="A191" s="41"/>
      <c r="B191" s="44"/>
      <c r="C191" s="47"/>
      <c r="D191" s="8" t="s">
        <v>8</v>
      </c>
      <c r="E191" s="10">
        <v>157808.7</v>
      </c>
      <c r="F191" s="10">
        <v>150354.5</v>
      </c>
      <c r="G191" s="10">
        <v>42500.7</v>
      </c>
      <c r="H191" s="10">
        <v>76120.3</v>
      </c>
      <c r="I191" s="10">
        <v>71247.2</v>
      </c>
      <c r="J191" s="10">
        <v>71603.5</v>
      </c>
      <c r="K191" s="11">
        <f t="shared" si="41"/>
        <v>569634.9</v>
      </c>
    </row>
    <row r="192" spans="1:11" ht="23.25" customHeight="1">
      <c r="A192" s="41"/>
      <c r="B192" s="44"/>
      <c r="C192" s="48"/>
      <c r="D192" s="8" t="s">
        <v>9</v>
      </c>
      <c r="E192" s="10">
        <v>50259.2</v>
      </c>
      <c r="F192" s="10">
        <v>53364.5</v>
      </c>
      <c r="G192" s="10">
        <v>65900</v>
      </c>
      <c r="H192" s="10">
        <v>76000</v>
      </c>
      <c r="I192" s="10">
        <v>76000</v>
      </c>
      <c r="J192" s="10">
        <v>76000</v>
      </c>
      <c r="K192" s="11">
        <f t="shared" si="41"/>
        <v>397523.7</v>
      </c>
    </row>
    <row r="193" spans="1:11" ht="27.75" customHeight="1">
      <c r="A193" s="41"/>
      <c r="B193" s="44"/>
      <c r="C193" s="46" t="s">
        <v>14</v>
      </c>
      <c r="D193" s="8" t="s">
        <v>5</v>
      </c>
      <c r="E193" s="11">
        <f aca="true" t="shared" si="43" ref="E193:J193">SUM(E194:E197)</f>
        <v>51163.3</v>
      </c>
      <c r="F193" s="11">
        <f t="shared" si="43"/>
        <v>58189.4</v>
      </c>
      <c r="G193" s="11">
        <f t="shared" si="43"/>
        <v>92662.8</v>
      </c>
      <c r="H193" s="11">
        <f t="shared" si="43"/>
        <v>36385.5</v>
      </c>
      <c r="I193" s="11">
        <f t="shared" si="43"/>
        <v>34285.1</v>
      </c>
      <c r="J193" s="11">
        <f t="shared" si="43"/>
        <v>35369.2</v>
      </c>
      <c r="K193" s="11">
        <f t="shared" si="41"/>
        <v>308055.3</v>
      </c>
    </row>
    <row r="194" spans="1:11" ht="23.25" customHeight="1">
      <c r="A194" s="41"/>
      <c r="B194" s="44"/>
      <c r="C194" s="47"/>
      <c r="D194" s="8" t="s">
        <v>6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1">
        <f t="shared" si="41"/>
        <v>0</v>
      </c>
    </row>
    <row r="195" spans="1:11" ht="23.25" customHeight="1">
      <c r="A195" s="41"/>
      <c r="B195" s="44"/>
      <c r="C195" s="47"/>
      <c r="D195" s="8" t="s">
        <v>7</v>
      </c>
      <c r="E195" s="10">
        <v>17730.7</v>
      </c>
      <c r="F195" s="10">
        <v>19957.9</v>
      </c>
      <c r="G195" s="10">
        <v>34167.3</v>
      </c>
      <c r="H195" s="10">
        <v>2410.9</v>
      </c>
      <c r="I195" s="10">
        <v>0</v>
      </c>
      <c r="J195" s="10">
        <v>0</v>
      </c>
      <c r="K195" s="11">
        <f t="shared" si="41"/>
        <v>74266.8</v>
      </c>
    </row>
    <row r="196" spans="1:11" ht="23.25" customHeight="1">
      <c r="A196" s="41"/>
      <c r="B196" s="44"/>
      <c r="C196" s="47"/>
      <c r="D196" s="8" t="s">
        <v>8</v>
      </c>
      <c r="E196" s="10">
        <v>32082.6</v>
      </c>
      <c r="F196" s="10">
        <v>36189.6</v>
      </c>
      <c r="G196" s="10">
        <v>39595.5</v>
      </c>
      <c r="H196" s="10">
        <v>33974.6</v>
      </c>
      <c r="I196" s="10">
        <v>34285.1</v>
      </c>
      <c r="J196" s="10">
        <v>35369.2</v>
      </c>
      <c r="K196" s="11">
        <f t="shared" si="41"/>
        <v>211496.59999999998</v>
      </c>
    </row>
    <row r="197" spans="1:11" ht="23.25" customHeight="1">
      <c r="A197" s="41"/>
      <c r="B197" s="44"/>
      <c r="C197" s="48"/>
      <c r="D197" s="8" t="s">
        <v>9</v>
      </c>
      <c r="E197" s="10">
        <v>1350</v>
      </c>
      <c r="F197" s="10">
        <v>2041.9</v>
      </c>
      <c r="G197" s="10">
        <v>18900</v>
      </c>
      <c r="H197" s="10">
        <v>0</v>
      </c>
      <c r="I197" s="10">
        <v>0</v>
      </c>
      <c r="J197" s="10">
        <v>0</v>
      </c>
      <c r="K197" s="11">
        <f t="shared" si="41"/>
        <v>22291.9</v>
      </c>
    </row>
    <row r="198" spans="1:11" ht="21.75" customHeight="1">
      <c r="A198" s="41"/>
      <c r="B198" s="44"/>
      <c r="C198" s="46" t="s">
        <v>12</v>
      </c>
      <c r="D198" s="5" t="s">
        <v>5</v>
      </c>
      <c r="E198" s="10">
        <f>E183+E188+E193+0.1</f>
        <v>480285.99999999994</v>
      </c>
      <c r="F198" s="10">
        <f aca="true" t="shared" si="44" ref="E198:J202">F183+F188+F193</f>
        <v>499727.5</v>
      </c>
      <c r="G198" s="10">
        <f t="shared" si="44"/>
        <v>588819.8</v>
      </c>
      <c r="H198" s="10">
        <f t="shared" si="44"/>
        <v>592506.9</v>
      </c>
      <c r="I198" s="10">
        <f t="shared" si="44"/>
        <v>596941</v>
      </c>
      <c r="J198" s="10">
        <f t="shared" si="44"/>
        <v>616382.6</v>
      </c>
      <c r="K198" s="11">
        <f t="shared" si="41"/>
        <v>3374663.8000000003</v>
      </c>
    </row>
    <row r="199" spans="1:11" ht="21.75" customHeight="1">
      <c r="A199" s="41"/>
      <c r="B199" s="44"/>
      <c r="C199" s="47"/>
      <c r="D199" s="5" t="s">
        <v>6</v>
      </c>
      <c r="E199" s="10">
        <f t="shared" si="44"/>
        <v>0</v>
      </c>
      <c r="F199" s="10">
        <f t="shared" si="44"/>
        <v>0</v>
      </c>
      <c r="G199" s="10">
        <f t="shared" si="44"/>
        <v>0</v>
      </c>
      <c r="H199" s="10">
        <f t="shared" si="44"/>
        <v>0</v>
      </c>
      <c r="I199" s="10">
        <f t="shared" si="44"/>
        <v>0</v>
      </c>
      <c r="J199" s="10">
        <f t="shared" si="44"/>
        <v>0</v>
      </c>
      <c r="K199" s="11">
        <f t="shared" si="41"/>
        <v>0</v>
      </c>
    </row>
    <row r="200" spans="1:11" ht="21.75" customHeight="1">
      <c r="A200" s="41"/>
      <c r="B200" s="44"/>
      <c r="C200" s="47"/>
      <c r="D200" s="5" t="s">
        <v>7</v>
      </c>
      <c r="E200" s="10">
        <f t="shared" si="44"/>
        <v>66251.1</v>
      </c>
      <c r="F200" s="10">
        <f t="shared" si="44"/>
        <v>104217.5</v>
      </c>
      <c r="G200" s="10">
        <f>G185+G190+G195</f>
        <v>238639.09999999998</v>
      </c>
      <c r="H200" s="10">
        <f t="shared" si="44"/>
        <v>257461.4</v>
      </c>
      <c r="I200" s="10">
        <f t="shared" si="44"/>
        <v>280907.7</v>
      </c>
      <c r="J200" s="10">
        <f t="shared" si="44"/>
        <v>317307</v>
      </c>
      <c r="K200" s="11">
        <f t="shared" si="41"/>
        <v>1264783.8</v>
      </c>
    </row>
    <row r="201" spans="1:11" ht="21.75" customHeight="1">
      <c r="A201" s="41"/>
      <c r="B201" s="44"/>
      <c r="C201" s="47"/>
      <c r="D201" s="5" t="s">
        <v>8</v>
      </c>
      <c r="E201" s="10">
        <f>E186+E191+E196+0.1</f>
        <v>356925.69999999995</v>
      </c>
      <c r="F201" s="10">
        <f t="shared" si="44"/>
        <v>334943.8</v>
      </c>
      <c r="G201" s="10">
        <f t="shared" si="44"/>
        <v>257480.7</v>
      </c>
      <c r="H201" s="10">
        <f>H186+H191+H196</f>
        <v>249545.50000000003</v>
      </c>
      <c r="I201" s="10">
        <f t="shared" si="44"/>
        <v>230533.30000000002</v>
      </c>
      <c r="J201" s="10">
        <f t="shared" si="44"/>
        <v>213575.59999999998</v>
      </c>
      <c r="K201" s="11">
        <f t="shared" si="41"/>
        <v>1643004.6</v>
      </c>
    </row>
    <row r="202" spans="1:11" ht="21.75" customHeight="1">
      <c r="A202" s="42"/>
      <c r="B202" s="45"/>
      <c r="C202" s="48"/>
      <c r="D202" s="5" t="s">
        <v>9</v>
      </c>
      <c r="E202" s="10">
        <f t="shared" si="44"/>
        <v>57109.2</v>
      </c>
      <c r="F202" s="10">
        <f t="shared" si="44"/>
        <v>60566.200000000004</v>
      </c>
      <c r="G202" s="10">
        <f t="shared" si="44"/>
        <v>92700</v>
      </c>
      <c r="H202" s="10">
        <f t="shared" si="44"/>
        <v>85500</v>
      </c>
      <c r="I202" s="10">
        <f t="shared" si="44"/>
        <v>85500</v>
      </c>
      <c r="J202" s="10">
        <f t="shared" si="44"/>
        <v>85500</v>
      </c>
      <c r="K202" s="11">
        <f t="shared" si="41"/>
        <v>466875.4</v>
      </c>
    </row>
    <row r="203" spans="1:11" ht="21.75" customHeight="1">
      <c r="A203" s="40" t="s">
        <v>17</v>
      </c>
      <c r="B203" s="43" t="s">
        <v>25</v>
      </c>
      <c r="C203" s="46" t="s">
        <v>11</v>
      </c>
      <c r="D203" s="8" t="s">
        <v>5</v>
      </c>
      <c r="E203" s="11">
        <f aca="true" t="shared" si="45" ref="E203:K203">SUM(E204:E207)</f>
        <v>6201</v>
      </c>
      <c r="F203" s="11">
        <f t="shared" si="45"/>
        <v>28004.9</v>
      </c>
      <c r="G203" s="11">
        <f t="shared" si="45"/>
        <v>39100.3</v>
      </c>
      <c r="H203" s="11">
        <f t="shared" si="45"/>
        <v>49903.9</v>
      </c>
      <c r="I203" s="11">
        <f t="shared" si="45"/>
        <v>45345.8</v>
      </c>
      <c r="J203" s="11">
        <f t="shared" si="45"/>
        <v>39067.1</v>
      </c>
      <c r="K203" s="11">
        <f t="shared" si="45"/>
        <v>207623</v>
      </c>
    </row>
    <row r="204" spans="1:11" ht="21.75" customHeight="1">
      <c r="A204" s="41"/>
      <c r="B204" s="44"/>
      <c r="C204" s="47"/>
      <c r="D204" s="8" t="s">
        <v>6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0">
        <f>SUM(E204:J204)</f>
        <v>0</v>
      </c>
    </row>
    <row r="205" spans="1:11" ht="21.75" customHeight="1">
      <c r="A205" s="41"/>
      <c r="B205" s="44"/>
      <c r="C205" s="47"/>
      <c r="D205" s="8" t="s">
        <v>7</v>
      </c>
      <c r="E205" s="11">
        <v>0</v>
      </c>
      <c r="F205" s="11">
        <v>0</v>
      </c>
      <c r="G205" s="11">
        <v>7407.9</v>
      </c>
      <c r="H205" s="11">
        <v>9816</v>
      </c>
      <c r="I205" s="11">
        <v>5650.8</v>
      </c>
      <c r="J205" s="11">
        <v>0</v>
      </c>
      <c r="K205" s="10">
        <f>SUM(E205:J205)</f>
        <v>22874.7</v>
      </c>
    </row>
    <row r="206" spans="1:11" ht="21.75" customHeight="1">
      <c r="A206" s="41"/>
      <c r="B206" s="44"/>
      <c r="C206" s="47"/>
      <c r="D206" s="8" t="s">
        <v>8</v>
      </c>
      <c r="E206" s="10">
        <v>1701</v>
      </c>
      <c r="F206" s="10">
        <v>3004.9</v>
      </c>
      <c r="G206" s="10">
        <v>3992.4</v>
      </c>
      <c r="H206" s="10">
        <v>5087.9</v>
      </c>
      <c r="I206" s="10">
        <f>4067.1+627.9</f>
        <v>4695</v>
      </c>
      <c r="J206" s="10">
        <v>4067.1</v>
      </c>
      <c r="K206" s="10">
        <f>SUM(E206:J206)</f>
        <v>22548.299999999996</v>
      </c>
    </row>
    <row r="207" spans="1:11" ht="21.75" customHeight="1">
      <c r="A207" s="41"/>
      <c r="B207" s="44"/>
      <c r="C207" s="48"/>
      <c r="D207" s="8" t="s">
        <v>9</v>
      </c>
      <c r="E207" s="10">
        <v>4500</v>
      </c>
      <c r="F207" s="10">
        <v>25000</v>
      </c>
      <c r="G207" s="10">
        <v>27700</v>
      </c>
      <c r="H207" s="10">
        <v>35000</v>
      </c>
      <c r="I207" s="10">
        <v>35000</v>
      </c>
      <c r="J207" s="10">
        <v>35000</v>
      </c>
      <c r="K207" s="10">
        <f>SUM(E207:J207)</f>
        <v>162200</v>
      </c>
    </row>
    <row r="208" spans="1:11" ht="21.75" customHeight="1">
      <c r="A208" s="41"/>
      <c r="B208" s="44"/>
      <c r="C208" s="46" t="s">
        <v>10</v>
      </c>
      <c r="D208" s="8" t="s">
        <v>5</v>
      </c>
      <c r="E208" s="10">
        <f aca="true" t="shared" si="46" ref="E208:K208">SUM(E209:E212)</f>
        <v>0</v>
      </c>
      <c r="F208" s="10">
        <f t="shared" si="46"/>
        <v>29.7</v>
      </c>
      <c r="G208" s="10">
        <f t="shared" si="46"/>
        <v>54.6</v>
      </c>
      <c r="H208" s="10">
        <f t="shared" si="46"/>
        <v>61.1</v>
      </c>
      <c r="I208" s="10">
        <f t="shared" si="46"/>
        <v>0</v>
      </c>
      <c r="J208" s="10">
        <f t="shared" si="46"/>
        <v>0</v>
      </c>
      <c r="K208" s="10">
        <f t="shared" si="46"/>
        <v>145.4</v>
      </c>
    </row>
    <row r="209" spans="1:11" ht="21.75" customHeight="1">
      <c r="A209" s="41"/>
      <c r="B209" s="44"/>
      <c r="C209" s="47"/>
      <c r="D209" s="8" t="s">
        <v>6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0">
        <f aca="true" t="shared" si="47" ref="K209:K232">SUM(E209:J209)</f>
        <v>0</v>
      </c>
    </row>
    <row r="210" spans="1:11" ht="21.75" customHeight="1">
      <c r="A210" s="41"/>
      <c r="B210" s="44"/>
      <c r="C210" s="47"/>
      <c r="D210" s="8" t="s">
        <v>7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0">
        <f t="shared" si="47"/>
        <v>0</v>
      </c>
    </row>
    <row r="211" spans="1:11" ht="21.75" customHeight="1">
      <c r="A211" s="41"/>
      <c r="B211" s="44"/>
      <c r="C211" s="47"/>
      <c r="D211" s="8" t="s">
        <v>8</v>
      </c>
      <c r="E211" s="11">
        <v>0</v>
      </c>
      <c r="F211" s="11">
        <v>29.7</v>
      </c>
      <c r="G211" s="11">
        <v>54.6</v>
      </c>
      <c r="H211" s="11">
        <v>61.1</v>
      </c>
      <c r="I211" s="11">
        <v>0</v>
      </c>
      <c r="J211" s="11">
        <v>0</v>
      </c>
      <c r="K211" s="10">
        <f t="shared" si="47"/>
        <v>145.4</v>
      </c>
    </row>
    <row r="212" spans="1:11" ht="21.75" customHeight="1">
      <c r="A212" s="41"/>
      <c r="B212" s="44"/>
      <c r="C212" s="48"/>
      <c r="D212" s="8" t="s">
        <v>9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0">
        <f t="shared" si="47"/>
        <v>0</v>
      </c>
    </row>
    <row r="213" spans="1:11" ht="21.75" customHeight="1">
      <c r="A213" s="41"/>
      <c r="B213" s="44"/>
      <c r="C213" s="46" t="s">
        <v>14</v>
      </c>
      <c r="D213" s="8" t="s">
        <v>5</v>
      </c>
      <c r="E213" s="11">
        <f aca="true" t="shared" si="48" ref="E213:J213">SUM(E214:E217)</f>
        <v>25794.5</v>
      </c>
      <c r="F213" s="11">
        <f t="shared" si="48"/>
        <v>72616.8</v>
      </c>
      <c r="G213" s="11">
        <f t="shared" si="48"/>
        <v>41477</v>
      </c>
      <c r="H213" s="11">
        <f t="shared" si="48"/>
        <v>0</v>
      </c>
      <c r="I213" s="11">
        <f t="shared" si="48"/>
        <v>0</v>
      </c>
      <c r="J213" s="11">
        <f t="shared" si="48"/>
        <v>0</v>
      </c>
      <c r="K213" s="10">
        <f t="shared" si="47"/>
        <v>139888.3</v>
      </c>
    </row>
    <row r="214" spans="1:11" ht="21.75" customHeight="1">
      <c r="A214" s="41"/>
      <c r="B214" s="44"/>
      <c r="C214" s="47"/>
      <c r="D214" s="8" t="s">
        <v>6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0">
        <f t="shared" si="47"/>
        <v>0</v>
      </c>
    </row>
    <row r="215" spans="1:11" ht="21.75" customHeight="1">
      <c r="A215" s="41"/>
      <c r="B215" s="44"/>
      <c r="C215" s="47"/>
      <c r="D215" s="8" t="s">
        <v>7</v>
      </c>
      <c r="E215" s="11">
        <v>0</v>
      </c>
      <c r="F215" s="11">
        <v>130.9</v>
      </c>
      <c r="G215" s="11">
        <v>0</v>
      </c>
      <c r="H215" s="11">
        <v>0</v>
      </c>
      <c r="I215" s="11">
        <v>0</v>
      </c>
      <c r="J215" s="11">
        <v>0</v>
      </c>
      <c r="K215" s="10">
        <f t="shared" si="47"/>
        <v>130.9</v>
      </c>
    </row>
    <row r="216" spans="1:11" ht="21.75" customHeight="1">
      <c r="A216" s="41"/>
      <c r="B216" s="44"/>
      <c r="C216" s="47"/>
      <c r="D216" s="8" t="s">
        <v>8</v>
      </c>
      <c r="E216" s="10">
        <v>6469.5</v>
      </c>
      <c r="F216" s="10">
        <v>35949.4</v>
      </c>
      <c r="G216" s="10">
        <v>4477</v>
      </c>
      <c r="H216" s="10">
        <v>0</v>
      </c>
      <c r="I216" s="10">
        <v>0</v>
      </c>
      <c r="J216" s="10">
        <v>0</v>
      </c>
      <c r="K216" s="10">
        <f t="shared" si="47"/>
        <v>46895.9</v>
      </c>
    </row>
    <row r="217" spans="1:11" ht="21.75" customHeight="1">
      <c r="A217" s="41"/>
      <c r="B217" s="44"/>
      <c r="C217" s="48"/>
      <c r="D217" s="8" t="s">
        <v>9</v>
      </c>
      <c r="E217" s="10">
        <v>19325</v>
      </c>
      <c r="F217" s="10">
        <v>36536.5</v>
      </c>
      <c r="G217" s="10">
        <v>37000</v>
      </c>
      <c r="H217" s="10">
        <v>0</v>
      </c>
      <c r="I217" s="10">
        <v>0</v>
      </c>
      <c r="J217" s="10">
        <v>0</v>
      </c>
      <c r="K217" s="10">
        <f aca="true" t="shared" si="49" ref="K217:K222">SUM(E217:J217)</f>
        <v>92861.5</v>
      </c>
    </row>
    <row r="218" spans="1:11" ht="21.75" customHeight="1">
      <c r="A218" s="41"/>
      <c r="B218" s="44"/>
      <c r="C218" s="66" t="s">
        <v>94</v>
      </c>
      <c r="D218" s="5" t="s">
        <v>5</v>
      </c>
      <c r="E218" s="10">
        <f aca="true" t="shared" si="50" ref="E218:J218">E219+E220+E221+E222</f>
        <v>0</v>
      </c>
      <c r="F218" s="10">
        <f t="shared" si="50"/>
        <v>0</v>
      </c>
      <c r="G218" s="10">
        <f t="shared" si="50"/>
        <v>0</v>
      </c>
      <c r="H218" s="10">
        <f t="shared" si="50"/>
        <v>0</v>
      </c>
      <c r="I218" s="10">
        <f t="shared" si="50"/>
        <v>600</v>
      </c>
      <c r="J218" s="10">
        <f t="shared" si="50"/>
        <v>0</v>
      </c>
      <c r="K218" s="10">
        <f t="shared" si="49"/>
        <v>600</v>
      </c>
    </row>
    <row r="219" spans="1:11" ht="21.75" customHeight="1">
      <c r="A219" s="41"/>
      <c r="B219" s="44"/>
      <c r="C219" s="71"/>
      <c r="D219" s="5" t="s">
        <v>6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49"/>
        <v>0</v>
      </c>
    </row>
    <row r="220" spans="1:11" ht="21.75" customHeight="1">
      <c r="A220" s="41"/>
      <c r="B220" s="44"/>
      <c r="C220" s="71"/>
      <c r="D220" s="5" t="s">
        <v>7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49"/>
        <v>0</v>
      </c>
    </row>
    <row r="221" spans="1:11" ht="21.75" customHeight="1">
      <c r="A221" s="41"/>
      <c r="B221" s="44"/>
      <c r="C221" s="71"/>
      <c r="D221" s="5" t="s">
        <v>8</v>
      </c>
      <c r="E221" s="10">
        <v>0</v>
      </c>
      <c r="F221" s="10">
        <v>0</v>
      </c>
      <c r="G221" s="10">
        <v>0</v>
      </c>
      <c r="H221" s="10">
        <v>0</v>
      </c>
      <c r="I221" s="10">
        <v>600</v>
      </c>
      <c r="J221" s="10">
        <v>0</v>
      </c>
      <c r="K221" s="10">
        <f t="shared" si="49"/>
        <v>600</v>
      </c>
    </row>
    <row r="222" spans="1:11" ht="21.75" customHeight="1">
      <c r="A222" s="41"/>
      <c r="B222" s="44"/>
      <c r="C222" s="72"/>
      <c r="D222" s="5" t="s">
        <v>9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49"/>
        <v>0</v>
      </c>
    </row>
    <row r="223" spans="1:11" ht="21.75" customHeight="1">
      <c r="A223" s="41"/>
      <c r="B223" s="44"/>
      <c r="C223" s="46" t="s">
        <v>12</v>
      </c>
      <c r="D223" s="5" t="s">
        <v>5</v>
      </c>
      <c r="E223" s="10">
        <f aca="true" t="shared" si="51" ref="E223:J223">E203+E208+E213</f>
        <v>31995.5</v>
      </c>
      <c r="F223" s="10">
        <f t="shared" si="51"/>
        <v>100651.40000000001</v>
      </c>
      <c r="G223" s="10">
        <f t="shared" si="51"/>
        <v>80631.9</v>
      </c>
      <c r="H223" s="10">
        <f t="shared" si="51"/>
        <v>49965</v>
      </c>
      <c r="I223" s="10">
        <f t="shared" si="51"/>
        <v>45345.8</v>
      </c>
      <c r="J223" s="10">
        <f t="shared" si="51"/>
        <v>39067.1</v>
      </c>
      <c r="K223" s="10">
        <f t="shared" si="47"/>
        <v>347656.7</v>
      </c>
    </row>
    <row r="224" spans="1:11" ht="21.75" customHeight="1">
      <c r="A224" s="41"/>
      <c r="B224" s="44"/>
      <c r="C224" s="47"/>
      <c r="D224" s="5" t="s">
        <v>6</v>
      </c>
      <c r="E224" s="10">
        <f aca="true" t="shared" si="52" ref="E224:J224">E204+E209+E214+E219</f>
        <v>0</v>
      </c>
      <c r="F224" s="10">
        <f t="shared" si="52"/>
        <v>0</v>
      </c>
      <c r="G224" s="10">
        <f t="shared" si="52"/>
        <v>0</v>
      </c>
      <c r="H224" s="10">
        <f t="shared" si="52"/>
        <v>0</v>
      </c>
      <c r="I224" s="10">
        <f t="shared" si="52"/>
        <v>0</v>
      </c>
      <c r="J224" s="10">
        <f t="shared" si="52"/>
        <v>0</v>
      </c>
      <c r="K224" s="10">
        <f t="shared" si="47"/>
        <v>0</v>
      </c>
    </row>
    <row r="225" spans="1:11" ht="21.75" customHeight="1">
      <c r="A225" s="41"/>
      <c r="B225" s="44"/>
      <c r="C225" s="47"/>
      <c r="D225" s="5" t="s">
        <v>7</v>
      </c>
      <c r="E225" s="10">
        <f aca="true" t="shared" si="53" ref="E225:J227">E205+E210+E215+E220</f>
        <v>0</v>
      </c>
      <c r="F225" s="10">
        <f t="shared" si="53"/>
        <v>130.9</v>
      </c>
      <c r="G225" s="10">
        <f t="shared" si="53"/>
        <v>7407.9</v>
      </c>
      <c r="H225" s="10">
        <f t="shared" si="53"/>
        <v>9816</v>
      </c>
      <c r="I225" s="10">
        <f t="shared" si="53"/>
        <v>5650.8</v>
      </c>
      <c r="J225" s="10">
        <f t="shared" si="53"/>
        <v>0</v>
      </c>
      <c r="K225" s="10">
        <f t="shared" si="47"/>
        <v>23005.6</v>
      </c>
    </row>
    <row r="226" spans="1:33" ht="21.75" customHeight="1">
      <c r="A226" s="41"/>
      <c r="B226" s="44"/>
      <c r="C226" s="47"/>
      <c r="D226" s="5" t="s">
        <v>8</v>
      </c>
      <c r="E226" s="10">
        <f t="shared" si="53"/>
        <v>8170.5</v>
      </c>
      <c r="F226" s="10">
        <f t="shared" si="53"/>
        <v>38984</v>
      </c>
      <c r="G226" s="10">
        <f t="shared" si="53"/>
        <v>8524</v>
      </c>
      <c r="H226" s="10">
        <f t="shared" si="53"/>
        <v>5149</v>
      </c>
      <c r="I226" s="10">
        <f t="shared" si="53"/>
        <v>5295</v>
      </c>
      <c r="J226" s="10">
        <f t="shared" si="53"/>
        <v>4067.1</v>
      </c>
      <c r="K226" s="10">
        <f t="shared" si="47"/>
        <v>70189.6</v>
      </c>
      <c r="L226" s="33"/>
      <c r="M226" s="34" t="s">
        <v>95</v>
      </c>
      <c r="N226" s="34"/>
      <c r="O226" s="34" t="s">
        <v>96</v>
      </c>
      <c r="P226" s="34"/>
      <c r="Q226" s="34" t="s">
        <v>86</v>
      </c>
      <c r="R226" s="34"/>
      <c r="S226" s="34" t="s">
        <v>97</v>
      </c>
      <c r="T226" s="34"/>
      <c r="U226" s="34" t="s">
        <v>98</v>
      </c>
      <c r="V226" s="34"/>
      <c r="W226" s="31" t="s">
        <v>99</v>
      </c>
      <c r="X226" s="34" t="s">
        <v>100</v>
      </c>
      <c r="Y226" s="34"/>
      <c r="Z226" s="34" t="s">
        <v>101</v>
      </c>
      <c r="AA226" s="34"/>
      <c r="AB226" s="34" t="s">
        <v>102</v>
      </c>
      <c r="AC226" s="34"/>
      <c r="AD226" s="34" t="s">
        <v>102</v>
      </c>
      <c r="AE226" s="34"/>
      <c r="AF226" s="32"/>
      <c r="AG226" s="32">
        <v>600000</v>
      </c>
    </row>
    <row r="227" spans="1:11" ht="21.75" customHeight="1">
      <c r="A227" s="42"/>
      <c r="B227" s="45"/>
      <c r="C227" s="48"/>
      <c r="D227" s="5" t="s">
        <v>9</v>
      </c>
      <c r="E227" s="10">
        <f t="shared" si="53"/>
        <v>23825</v>
      </c>
      <c r="F227" s="10">
        <f t="shared" si="53"/>
        <v>61536.5</v>
      </c>
      <c r="G227" s="10">
        <f t="shared" si="53"/>
        <v>64700</v>
      </c>
      <c r="H227" s="10">
        <f t="shared" si="53"/>
        <v>35000</v>
      </c>
      <c r="I227" s="10">
        <f t="shared" si="53"/>
        <v>35000</v>
      </c>
      <c r="J227" s="10">
        <f t="shared" si="53"/>
        <v>35000</v>
      </c>
      <c r="K227" s="10">
        <f t="shared" si="47"/>
        <v>255061.5</v>
      </c>
    </row>
    <row r="228" spans="1:11" ht="21.75" customHeight="1">
      <c r="A228" s="40" t="s">
        <v>18</v>
      </c>
      <c r="B228" s="43" t="s">
        <v>46</v>
      </c>
      <c r="C228" s="46" t="s">
        <v>11</v>
      </c>
      <c r="D228" s="8" t="s">
        <v>5</v>
      </c>
      <c r="E228" s="11">
        <f aca="true" t="shared" si="54" ref="E228:J228">SUM(E229:E232)</f>
        <v>0</v>
      </c>
      <c r="F228" s="11">
        <f t="shared" si="54"/>
        <v>1310.7</v>
      </c>
      <c r="G228" s="11">
        <f t="shared" si="54"/>
        <v>1430</v>
      </c>
      <c r="H228" s="11">
        <f t="shared" si="54"/>
        <v>1478</v>
      </c>
      <c r="I228" s="11">
        <f t="shared" si="54"/>
        <v>1659.2</v>
      </c>
      <c r="J228" s="11">
        <f t="shared" si="54"/>
        <v>1659.2</v>
      </c>
      <c r="K228" s="10">
        <f t="shared" si="47"/>
        <v>7537.099999999999</v>
      </c>
    </row>
    <row r="229" spans="1:11" ht="21.75" customHeight="1">
      <c r="A229" s="41"/>
      <c r="B229" s="44"/>
      <c r="C229" s="47"/>
      <c r="D229" s="8" t="s">
        <v>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0">
        <f t="shared" si="47"/>
        <v>0</v>
      </c>
    </row>
    <row r="230" spans="1:11" ht="21.75" customHeight="1">
      <c r="A230" s="41"/>
      <c r="B230" s="44"/>
      <c r="C230" s="47"/>
      <c r="D230" s="8" t="s">
        <v>7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0">
        <f t="shared" si="47"/>
        <v>0</v>
      </c>
    </row>
    <row r="231" spans="1:11" ht="21.75" customHeight="1">
      <c r="A231" s="41"/>
      <c r="B231" s="44"/>
      <c r="C231" s="47"/>
      <c r="D231" s="8" t="s">
        <v>8</v>
      </c>
      <c r="E231" s="10">
        <v>0</v>
      </c>
      <c r="F231" s="10">
        <v>1310.7</v>
      </c>
      <c r="G231" s="10">
        <v>1430</v>
      </c>
      <c r="H231" s="10">
        <v>1478</v>
      </c>
      <c r="I231" s="10">
        <v>1659.2</v>
      </c>
      <c r="J231" s="10">
        <v>1659.2</v>
      </c>
      <c r="K231" s="10">
        <f t="shared" si="47"/>
        <v>7537.099999999999</v>
      </c>
    </row>
    <row r="232" spans="1:11" ht="21.75" customHeight="1">
      <c r="A232" s="42"/>
      <c r="B232" s="45"/>
      <c r="C232" s="48"/>
      <c r="D232" s="8" t="s">
        <v>9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0">
        <f t="shared" si="47"/>
        <v>0</v>
      </c>
    </row>
    <row r="233" spans="1:11" ht="21.75" customHeight="1">
      <c r="A233" s="40" t="s">
        <v>19</v>
      </c>
      <c r="B233" s="88" t="s">
        <v>21</v>
      </c>
      <c r="C233" s="46" t="s">
        <v>11</v>
      </c>
      <c r="D233" s="8" t="s">
        <v>5</v>
      </c>
      <c r="E233" s="10">
        <f aca="true" t="shared" si="55" ref="E233:K233">SUM(E234:E237)</f>
        <v>1040.9</v>
      </c>
      <c r="F233" s="10">
        <f t="shared" si="55"/>
        <v>2342.1</v>
      </c>
      <c r="G233" s="10">
        <f t="shared" si="55"/>
        <v>4445</v>
      </c>
      <c r="H233" s="10">
        <f t="shared" si="55"/>
        <v>5141.5</v>
      </c>
      <c r="I233" s="10">
        <f t="shared" si="55"/>
        <v>5400</v>
      </c>
      <c r="J233" s="10">
        <f t="shared" si="55"/>
        <v>5400</v>
      </c>
      <c r="K233" s="10">
        <f t="shared" si="55"/>
        <v>23769.5</v>
      </c>
    </row>
    <row r="234" spans="1:11" ht="21.75" customHeight="1">
      <c r="A234" s="41"/>
      <c r="B234" s="89"/>
      <c r="C234" s="47"/>
      <c r="D234" s="8" t="s">
        <v>6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0">
        <f aca="true" t="shared" si="56" ref="K234:K257">SUM(E234:J234)</f>
        <v>0</v>
      </c>
    </row>
    <row r="235" spans="1:11" ht="21.75" customHeight="1">
      <c r="A235" s="41"/>
      <c r="B235" s="89"/>
      <c r="C235" s="47"/>
      <c r="D235" s="8" t="s">
        <v>7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0">
        <f t="shared" si="56"/>
        <v>0</v>
      </c>
    </row>
    <row r="236" spans="1:11" ht="21.75" customHeight="1">
      <c r="A236" s="41"/>
      <c r="B236" s="89"/>
      <c r="C236" s="47"/>
      <c r="D236" s="8" t="s">
        <v>8</v>
      </c>
      <c r="E236" s="10">
        <v>1040.9</v>
      </c>
      <c r="F236" s="10">
        <v>2342.1</v>
      </c>
      <c r="G236" s="10">
        <f>2342.1+1884.2+218.7</f>
        <v>4445</v>
      </c>
      <c r="H236" s="10">
        <v>5141.5</v>
      </c>
      <c r="I236" s="10">
        <v>5400</v>
      </c>
      <c r="J236" s="10">
        <v>5400</v>
      </c>
      <c r="K236" s="10">
        <f t="shared" si="56"/>
        <v>23769.5</v>
      </c>
    </row>
    <row r="237" spans="1:11" ht="21.75" customHeight="1">
      <c r="A237" s="42"/>
      <c r="B237" s="90"/>
      <c r="C237" s="48"/>
      <c r="D237" s="8" t="s">
        <v>9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0">
        <f t="shared" si="56"/>
        <v>0</v>
      </c>
    </row>
    <row r="238" spans="1:11" ht="21.75" customHeight="1">
      <c r="A238" s="40" t="s">
        <v>68</v>
      </c>
      <c r="B238" s="88" t="s">
        <v>73</v>
      </c>
      <c r="C238" s="46" t="s">
        <v>11</v>
      </c>
      <c r="D238" s="8" t="s">
        <v>5</v>
      </c>
      <c r="E238" s="11">
        <f aca="true" t="shared" si="57" ref="E238:J238">SUM(E239:E242)</f>
        <v>2500.8</v>
      </c>
      <c r="F238" s="11">
        <f t="shared" si="57"/>
        <v>0</v>
      </c>
      <c r="G238" s="11">
        <f>SUM(G239:G242)-0.1</f>
        <v>1539.2</v>
      </c>
      <c r="H238" s="11">
        <f t="shared" si="57"/>
        <v>400.20000000000005</v>
      </c>
      <c r="I238" s="11">
        <f t="shared" si="57"/>
        <v>6141.3</v>
      </c>
      <c r="J238" s="11">
        <f t="shared" si="57"/>
        <v>0</v>
      </c>
      <c r="K238" s="10">
        <f t="shared" si="56"/>
        <v>10581.5</v>
      </c>
    </row>
    <row r="239" spans="1:11" ht="21.75" customHeight="1">
      <c r="A239" s="41"/>
      <c r="B239" s="89"/>
      <c r="C239" s="47"/>
      <c r="D239" s="8" t="s">
        <v>6</v>
      </c>
      <c r="E239" s="11">
        <v>2400.5</v>
      </c>
      <c r="F239" s="11">
        <v>0</v>
      </c>
      <c r="G239" s="11">
        <v>1477.5</v>
      </c>
      <c r="H239" s="11">
        <v>384.1</v>
      </c>
      <c r="I239" s="11">
        <v>5895</v>
      </c>
      <c r="J239" s="11">
        <v>0</v>
      </c>
      <c r="K239" s="10">
        <f t="shared" si="56"/>
        <v>10157.1</v>
      </c>
    </row>
    <row r="240" spans="1:11" ht="21.75" customHeight="1">
      <c r="A240" s="41"/>
      <c r="B240" s="89"/>
      <c r="C240" s="47"/>
      <c r="D240" s="8" t="s">
        <v>7</v>
      </c>
      <c r="E240" s="11">
        <v>100</v>
      </c>
      <c r="F240" s="11">
        <v>0</v>
      </c>
      <c r="G240" s="11">
        <v>61.6</v>
      </c>
      <c r="H240" s="11">
        <v>16</v>
      </c>
      <c r="I240" s="11">
        <v>245.6</v>
      </c>
      <c r="J240" s="11">
        <v>0</v>
      </c>
      <c r="K240" s="10">
        <f t="shared" si="56"/>
        <v>423.2</v>
      </c>
    </row>
    <row r="241" spans="1:11" ht="21.75" customHeight="1">
      <c r="A241" s="41"/>
      <c r="B241" s="89"/>
      <c r="C241" s="47"/>
      <c r="D241" s="8" t="s">
        <v>8</v>
      </c>
      <c r="E241" s="11">
        <v>0.3</v>
      </c>
      <c r="F241" s="11">
        <v>0</v>
      </c>
      <c r="G241" s="11">
        <v>0.2</v>
      </c>
      <c r="H241" s="11">
        <v>0.1</v>
      </c>
      <c r="I241" s="11">
        <v>0.7</v>
      </c>
      <c r="J241" s="11">
        <v>0</v>
      </c>
      <c r="K241" s="10">
        <f t="shared" si="56"/>
        <v>1.2999999999999998</v>
      </c>
    </row>
    <row r="242" spans="1:11" ht="21.75" customHeight="1">
      <c r="A242" s="42"/>
      <c r="B242" s="90"/>
      <c r="C242" s="48"/>
      <c r="D242" s="8" t="s">
        <v>9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0">
        <f t="shared" si="56"/>
        <v>0</v>
      </c>
    </row>
    <row r="243" spans="1:11" ht="21.75" customHeight="1">
      <c r="A243" s="28" t="s">
        <v>77</v>
      </c>
      <c r="B243" s="88" t="s">
        <v>78</v>
      </c>
      <c r="C243" s="46" t="s">
        <v>10</v>
      </c>
      <c r="D243" s="8" t="s">
        <v>5</v>
      </c>
      <c r="E243" s="11">
        <f aca="true" t="shared" si="58" ref="E243:J243">SUM(E244:E247)</f>
        <v>0</v>
      </c>
      <c r="F243" s="11">
        <f t="shared" si="58"/>
        <v>11229.1</v>
      </c>
      <c r="G243" s="11">
        <f t="shared" si="58"/>
        <v>0</v>
      </c>
      <c r="H243" s="11">
        <f>SUM(H244:H247)</f>
        <v>4713.9</v>
      </c>
      <c r="I243" s="11">
        <f t="shared" si="58"/>
        <v>0</v>
      </c>
      <c r="J243" s="11">
        <f t="shared" si="58"/>
        <v>0</v>
      </c>
      <c r="K243" s="10">
        <f t="shared" si="56"/>
        <v>15943</v>
      </c>
    </row>
    <row r="244" spans="1:11" ht="21.75" customHeight="1">
      <c r="A244" s="28"/>
      <c r="B244" s="89"/>
      <c r="C244" s="47"/>
      <c r="D244" s="8" t="s">
        <v>6</v>
      </c>
      <c r="E244" s="11">
        <v>0</v>
      </c>
      <c r="F244" s="11">
        <v>5423.6</v>
      </c>
      <c r="G244" s="11">
        <v>0</v>
      </c>
      <c r="H244" s="11">
        <v>3982.3</v>
      </c>
      <c r="I244" s="11">
        <v>0</v>
      </c>
      <c r="J244" s="11">
        <v>0</v>
      </c>
      <c r="K244" s="10">
        <f t="shared" si="56"/>
        <v>9405.900000000001</v>
      </c>
    </row>
    <row r="245" spans="1:11" ht="21.75" customHeight="1">
      <c r="A245" s="28"/>
      <c r="B245" s="89"/>
      <c r="C245" s="47"/>
      <c r="D245" s="8" t="s">
        <v>7</v>
      </c>
      <c r="E245" s="11">
        <v>0</v>
      </c>
      <c r="F245" s="11">
        <v>1620</v>
      </c>
      <c r="G245" s="11">
        <v>0</v>
      </c>
      <c r="H245" s="11">
        <v>165.9</v>
      </c>
      <c r="I245" s="11">
        <v>0</v>
      </c>
      <c r="J245" s="11">
        <v>0</v>
      </c>
      <c r="K245" s="10">
        <f t="shared" si="56"/>
        <v>1785.9</v>
      </c>
    </row>
    <row r="246" spans="1:11" ht="21.75" customHeight="1">
      <c r="A246" s="28"/>
      <c r="B246" s="89"/>
      <c r="C246" s="47"/>
      <c r="D246" s="8" t="s">
        <v>8</v>
      </c>
      <c r="E246" s="11">
        <v>0</v>
      </c>
      <c r="F246" s="11">
        <v>4185.5</v>
      </c>
      <c r="G246" s="11">
        <v>0</v>
      </c>
      <c r="H246" s="11">
        <v>565.7</v>
      </c>
      <c r="I246" s="11">
        <v>0</v>
      </c>
      <c r="J246" s="11">
        <v>0</v>
      </c>
      <c r="K246" s="10">
        <f t="shared" si="56"/>
        <v>4751.2</v>
      </c>
    </row>
    <row r="247" spans="1:11" ht="21.75" customHeight="1">
      <c r="A247" s="28"/>
      <c r="B247" s="90"/>
      <c r="C247" s="48"/>
      <c r="D247" s="8" t="s">
        <v>9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0">
        <f t="shared" si="56"/>
        <v>0</v>
      </c>
    </row>
    <row r="248" spans="1:11" ht="21.75" customHeight="1">
      <c r="A248" s="55"/>
      <c r="B248" s="82" t="s">
        <v>62</v>
      </c>
      <c r="C248" s="55" t="s">
        <v>11</v>
      </c>
      <c r="D248" s="16" t="s">
        <v>5</v>
      </c>
      <c r="E248" s="14">
        <f aca="true" t="shared" si="59" ref="E248:J252">E183+E203+E228+E233+E238</f>
        <v>187832.29999999996</v>
      </c>
      <c r="F248" s="14">
        <f t="shared" si="59"/>
        <v>216918.90000000002</v>
      </c>
      <c r="G248" s="14">
        <f t="shared" si="59"/>
        <v>248984.8</v>
      </c>
      <c r="H248" s="14">
        <f t="shared" si="59"/>
        <v>283796.7</v>
      </c>
      <c r="I248" s="14">
        <f t="shared" si="59"/>
        <v>287692.4</v>
      </c>
      <c r="J248" s="14">
        <f t="shared" si="59"/>
        <v>283353.2</v>
      </c>
      <c r="K248" s="14">
        <f t="shared" si="56"/>
        <v>1508578.3</v>
      </c>
    </row>
    <row r="249" spans="1:11" ht="21.75" customHeight="1">
      <c r="A249" s="56"/>
      <c r="B249" s="91"/>
      <c r="C249" s="56"/>
      <c r="D249" s="8" t="s">
        <v>6</v>
      </c>
      <c r="E249" s="10">
        <f t="shared" si="59"/>
        <v>2400.5</v>
      </c>
      <c r="F249" s="10">
        <f t="shared" si="59"/>
        <v>0</v>
      </c>
      <c r="G249" s="10">
        <f t="shared" si="59"/>
        <v>1477.5</v>
      </c>
      <c r="H249" s="10">
        <f t="shared" si="59"/>
        <v>384.1</v>
      </c>
      <c r="I249" s="10">
        <f t="shared" si="59"/>
        <v>5895</v>
      </c>
      <c r="J249" s="10">
        <f t="shared" si="59"/>
        <v>0</v>
      </c>
      <c r="K249" s="10">
        <f t="shared" si="56"/>
        <v>10157.1</v>
      </c>
    </row>
    <row r="250" spans="1:11" ht="21.75" customHeight="1">
      <c r="A250" s="56"/>
      <c r="B250" s="91"/>
      <c r="C250" s="56"/>
      <c r="D250" s="8" t="s">
        <v>7</v>
      </c>
      <c r="E250" s="10">
        <f t="shared" si="59"/>
        <v>5655.3</v>
      </c>
      <c r="F250" s="10">
        <f t="shared" si="59"/>
        <v>31701.7</v>
      </c>
      <c r="G250" s="10">
        <f t="shared" si="59"/>
        <v>26655.299999999996</v>
      </c>
      <c r="H250" s="10">
        <f t="shared" si="59"/>
        <v>87754.5</v>
      </c>
      <c r="I250" s="10">
        <f t="shared" si="59"/>
        <v>100541.50000000001</v>
      </c>
      <c r="J250" s="10">
        <f t="shared" si="59"/>
        <v>121124</v>
      </c>
      <c r="K250" s="10">
        <f t="shared" si="56"/>
        <v>373432.3</v>
      </c>
    </row>
    <row r="251" spans="1:11" ht="21.75" customHeight="1">
      <c r="A251" s="56"/>
      <c r="B251" s="91"/>
      <c r="C251" s="56"/>
      <c r="D251" s="8" t="s">
        <v>8</v>
      </c>
      <c r="E251" s="10">
        <f t="shared" si="59"/>
        <v>169776.49999999997</v>
      </c>
      <c r="F251" s="10">
        <f t="shared" si="59"/>
        <v>155057.40000000002</v>
      </c>
      <c r="G251" s="10">
        <f t="shared" si="59"/>
        <v>185252.1</v>
      </c>
      <c r="H251" s="10">
        <f t="shared" si="59"/>
        <v>151158.1</v>
      </c>
      <c r="I251" s="10">
        <f t="shared" si="59"/>
        <v>136755.90000000002</v>
      </c>
      <c r="J251" s="10">
        <f t="shared" si="59"/>
        <v>117729.2</v>
      </c>
      <c r="K251" s="10">
        <f t="shared" si="56"/>
        <v>915729.2</v>
      </c>
    </row>
    <row r="252" spans="1:11" ht="21.75" customHeight="1">
      <c r="A252" s="56"/>
      <c r="B252" s="91"/>
      <c r="C252" s="57"/>
      <c r="D252" s="8" t="s">
        <v>9</v>
      </c>
      <c r="E252" s="10">
        <f t="shared" si="59"/>
        <v>10000</v>
      </c>
      <c r="F252" s="10">
        <f t="shared" si="59"/>
        <v>30159.8</v>
      </c>
      <c r="G252" s="10">
        <f t="shared" si="59"/>
        <v>35600</v>
      </c>
      <c r="H252" s="10">
        <f t="shared" si="59"/>
        <v>44500</v>
      </c>
      <c r="I252" s="10">
        <f t="shared" si="59"/>
        <v>44500</v>
      </c>
      <c r="J252" s="10">
        <f t="shared" si="59"/>
        <v>44500</v>
      </c>
      <c r="K252" s="10">
        <f t="shared" si="56"/>
        <v>209259.8</v>
      </c>
    </row>
    <row r="253" spans="1:11" ht="21.75" customHeight="1">
      <c r="A253" s="56"/>
      <c r="B253" s="91"/>
      <c r="C253" s="55" t="s">
        <v>10</v>
      </c>
      <c r="D253" s="16" t="s">
        <v>5</v>
      </c>
      <c r="E253" s="14">
        <f aca="true" t="shared" si="60" ref="E253:J253">SUM(E254:E257)</f>
        <v>251033</v>
      </c>
      <c r="F253" s="14">
        <f>SUM(F254:F257)</f>
        <v>267535.7</v>
      </c>
      <c r="G253" s="14">
        <f t="shared" si="60"/>
        <v>293741.3</v>
      </c>
      <c r="H253" s="14">
        <f>SUM(H254:H257)</f>
        <v>334023.3</v>
      </c>
      <c r="I253" s="14">
        <f t="shared" si="60"/>
        <v>333509.8</v>
      </c>
      <c r="J253" s="14">
        <f t="shared" si="60"/>
        <v>343786.5</v>
      </c>
      <c r="K253" s="14">
        <f t="shared" si="56"/>
        <v>1823629.6</v>
      </c>
    </row>
    <row r="254" spans="1:11" ht="21.75" customHeight="1">
      <c r="A254" s="56"/>
      <c r="B254" s="91"/>
      <c r="C254" s="56"/>
      <c r="D254" s="8" t="s">
        <v>6</v>
      </c>
      <c r="E254" s="10">
        <f>E189+E209</f>
        <v>0</v>
      </c>
      <c r="F254" s="10">
        <f>F189+F209+F244</f>
        <v>5423.6</v>
      </c>
      <c r="G254" s="10">
        <f>G189+G209</f>
        <v>0</v>
      </c>
      <c r="H254" s="10">
        <f>H244</f>
        <v>3982.3</v>
      </c>
      <c r="I254" s="10">
        <f aca="true" t="shared" si="61" ref="I254:J257">I189+I209</f>
        <v>0</v>
      </c>
      <c r="J254" s="10">
        <f t="shared" si="61"/>
        <v>0</v>
      </c>
      <c r="K254" s="10">
        <f t="shared" si="56"/>
        <v>9405.900000000001</v>
      </c>
    </row>
    <row r="255" spans="1:11" ht="21.75" customHeight="1">
      <c r="A255" s="56"/>
      <c r="B255" s="91"/>
      <c r="C255" s="56"/>
      <c r="D255" s="8" t="s">
        <v>7</v>
      </c>
      <c r="E255" s="10">
        <f>E190+E210</f>
        <v>42965.1</v>
      </c>
      <c r="F255" s="10">
        <f>F190+F210+F245</f>
        <v>54177.9</v>
      </c>
      <c r="G255" s="10">
        <f>G190+G210+G245</f>
        <v>185286</v>
      </c>
      <c r="H255" s="10">
        <f>H190+H210+H245</f>
        <v>177293.9</v>
      </c>
      <c r="I255" s="10">
        <f t="shared" si="61"/>
        <v>186262.6</v>
      </c>
      <c r="J255" s="10">
        <f t="shared" si="61"/>
        <v>196183</v>
      </c>
      <c r="K255" s="10">
        <f t="shared" si="56"/>
        <v>842168.5</v>
      </c>
    </row>
    <row r="256" spans="1:11" ht="21.75" customHeight="1">
      <c r="A256" s="56"/>
      <c r="B256" s="91"/>
      <c r="C256" s="56"/>
      <c r="D256" s="8" t="s">
        <v>8</v>
      </c>
      <c r="E256" s="10">
        <f>E191+E211</f>
        <v>157808.7</v>
      </c>
      <c r="F256" s="10">
        <f>F191+F211+F246</f>
        <v>154569.7</v>
      </c>
      <c r="G256" s="10">
        <f>G191+G211+G246</f>
        <v>42555.299999999996</v>
      </c>
      <c r="H256" s="10">
        <f>H191+H211+H246</f>
        <v>76747.1</v>
      </c>
      <c r="I256" s="10">
        <f t="shared" si="61"/>
        <v>71247.2</v>
      </c>
      <c r="J256" s="10">
        <f t="shared" si="61"/>
        <v>71603.5</v>
      </c>
      <c r="K256" s="10">
        <f t="shared" si="56"/>
        <v>574531.5</v>
      </c>
    </row>
    <row r="257" spans="1:11" ht="21.75" customHeight="1">
      <c r="A257" s="56"/>
      <c r="B257" s="91"/>
      <c r="C257" s="57"/>
      <c r="D257" s="8" t="s">
        <v>9</v>
      </c>
      <c r="E257" s="10">
        <f>E192+E212</f>
        <v>50259.2</v>
      </c>
      <c r="F257" s="10">
        <f>F192+F212+F247</f>
        <v>53364.5</v>
      </c>
      <c r="G257" s="10">
        <f>G192+G212</f>
        <v>65900</v>
      </c>
      <c r="H257" s="10">
        <f>H192+H212</f>
        <v>76000</v>
      </c>
      <c r="I257" s="10">
        <f t="shared" si="61"/>
        <v>76000</v>
      </c>
      <c r="J257" s="10">
        <f t="shared" si="61"/>
        <v>76000</v>
      </c>
      <c r="K257" s="10">
        <f t="shared" si="56"/>
        <v>397523.7</v>
      </c>
    </row>
    <row r="258" spans="1:11" ht="21.75" customHeight="1">
      <c r="A258" s="56"/>
      <c r="B258" s="91"/>
      <c r="C258" s="55" t="s">
        <v>14</v>
      </c>
      <c r="D258" s="16" t="s">
        <v>5</v>
      </c>
      <c r="E258" s="14">
        <f>SUM(E259:E262)</f>
        <v>76957.8</v>
      </c>
      <c r="F258" s="14">
        <f aca="true" t="shared" si="62" ref="F258:K258">SUM(F259:F262)</f>
        <v>130806.20000000001</v>
      </c>
      <c r="G258" s="14">
        <f t="shared" si="62"/>
        <v>134139.8</v>
      </c>
      <c r="H258" s="14">
        <f t="shared" si="62"/>
        <v>36385.5</v>
      </c>
      <c r="I258" s="14">
        <f t="shared" si="62"/>
        <v>34285.1</v>
      </c>
      <c r="J258" s="14">
        <f t="shared" si="62"/>
        <v>35369.2</v>
      </c>
      <c r="K258" s="14">
        <f t="shared" si="62"/>
        <v>447943.6</v>
      </c>
    </row>
    <row r="259" spans="1:11" ht="21.75" customHeight="1">
      <c r="A259" s="56"/>
      <c r="B259" s="91"/>
      <c r="C259" s="56"/>
      <c r="D259" s="16" t="s">
        <v>6</v>
      </c>
      <c r="E259" s="14">
        <f aca="true" t="shared" si="63" ref="E259:J262">E194+E214</f>
        <v>0</v>
      </c>
      <c r="F259" s="14">
        <f t="shared" si="63"/>
        <v>0</v>
      </c>
      <c r="G259" s="14">
        <f t="shared" si="63"/>
        <v>0</v>
      </c>
      <c r="H259" s="14">
        <f t="shared" si="63"/>
        <v>0</v>
      </c>
      <c r="I259" s="14">
        <f t="shared" si="63"/>
        <v>0</v>
      </c>
      <c r="J259" s="14">
        <f t="shared" si="63"/>
        <v>0</v>
      </c>
      <c r="K259" s="14">
        <f aca="true" t="shared" si="64" ref="K259:K272">SUM(E259:J259)</f>
        <v>0</v>
      </c>
    </row>
    <row r="260" spans="1:11" ht="21.75" customHeight="1">
      <c r="A260" s="56"/>
      <c r="B260" s="91"/>
      <c r="C260" s="56"/>
      <c r="D260" s="8" t="s">
        <v>7</v>
      </c>
      <c r="E260" s="10">
        <f t="shared" si="63"/>
        <v>17730.7</v>
      </c>
      <c r="F260" s="10">
        <f t="shared" si="63"/>
        <v>20088.800000000003</v>
      </c>
      <c r="G260" s="10">
        <f t="shared" si="63"/>
        <v>34167.3</v>
      </c>
      <c r="H260" s="10">
        <f t="shared" si="63"/>
        <v>2410.9</v>
      </c>
      <c r="I260" s="10">
        <f t="shared" si="63"/>
        <v>0</v>
      </c>
      <c r="J260" s="10">
        <f t="shared" si="63"/>
        <v>0</v>
      </c>
      <c r="K260" s="10">
        <f t="shared" si="64"/>
        <v>74397.7</v>
      </c>
    </row>
    <row r="261" spans="1:11" ht="21.75" customHeight="1">
      <c r="A261" s="56"/>
      <c r="B261" s="91"/>
      <c r="C261" s="56"/>
      <c r="D261" s="8" t="s">
        <v>8</v>
      </c>
      <c r="E261" s="10">
        <f t="shared" si="63"/>
        <v>38552.1</v>
      </c>
      <c r="F261" s="10">
        <f t="shared" si="63"/>
        <v>72139</v>
      </c>
      <c r="G261" s="10">
        <f t="shared" si="63"/>
        <v>44072.5</v>
      </c>
      <c r="H261" s="10">
        <f t="shared" si="63"/>
        <v>33974.6</v>
      </c>
      <c r="I261" s="10">
        <f t="shared" si="63"/>
        <v>34285.1</v>
      </c>
      <c r="J261" s="10">
        <f t="shared" si="63"/>
        <v>35369.2</v>
      </c>
      <c r="K261" s="10">
        <f t="shared" si="64"/>
        <v>258392.5</v>
      </c>
    </row>
    <row r="262" spans="1:11" ht="21.75" customHeight="1">
      <c r="A262" s="56"/>
      <c r="B262" s="91"/>
      <c r="C262" s="57"/>
      <c r="D262" s="8" t="s">
        <v>9</v>
      </c>
      <c r="E262" s="10">
        <f t="shared" si="63"/>
        <v>20675</v>
      </c>
      <c r="F262" s="10">
        <f t="shared" si="63"/>
        <v>38578.4</v>
      </c>
      <c r="G262" s="10">
        <f t="shared" si="63"/>
        <v>55900</v>
      </c>
      <c r="H262" s="10">
        <f t="shared" si="63"/>
        <v>0</v>
      </c>
      <c r="I262" s="10">
        <f t="shared" si="63"/>
        <v>0</v>
      </c>
      <c r="J262" s="10">
        <f t="shared" si="63"/>
        <v>0</v>
      </c>
      <c r="K262" s="10">
        <f t="shared" si="64"/>
        <v>115153.4</v>
      </c>
    </row>
    <row r="263" spans="1:11" ht="21.75" customHeight="1">
      <c r="A263" s="56"/>
      <c r="B263" s="91"/>
      <c r="C263" s="85" t="s">
        <v>94</v>
      </c>
      <c r="D263" s="13" t="s">
        <v>5</v>
      </c>
      <c r="E263" s="10">
        <f aca="true" t="shared" si="65" ref="E263:J263">E218</f>
        <v>0</v>
      </c>
      <c r="F263" s="10">
        <f t="shared" si="65"/>
        <v>0</v>
      </c>
      <c r="G263" s="10">
        <f t="shared" si="65"/>
        <v>0</v>
      </c>
      <c r="H263" s="10">
        <f t="shared" si="65"/>
        <v>0</v>
      </c>
      <c r="I263" s="10">
        <f t="shared" si="65"/>
        <v>600</v>
      </c>
      <c r="J263" s="10">
        <f t="shared" si="65"/>
        <v>0</v>
      </c>
      <c r="K263" s="10">
        <f t="shared" si="64"/>
        <v>600</v>
      </c>
    </row>
    <row r="264" spans="1:11" ht="21.75" customHeight="1">
      <c r="A264" s="56"/>
      <c r="B264" s="91"/>
      <c r="C264" s="86"/>
      <c r="D264" s="13" t="s">
        <v>6</v>
      </c>
      <c r="E264" s="10">
        <f aca="true" t="shared" si="66" ref="E264:J267">E219</f>
        <v>0</v>
      </c>
      <c r="F264" s="10">
        <f t="shared" si="66"/>
        <v>0</v>
      </c>
      <c r="G264" s="10">
        <f t="shared" si="66"/>
        <v>0</v>
      </c>
      <c r="H264" s="10">
        <f t="shared" si="66"/>
        <v>0</v>
      </c>
      <c r="I264" s="10">
        <f t="shared" si="66"/>
        <v>0</v>
      </c>
      <c r="J264" s="10">
        <f t="shared" si="66"/>
        <v>0</v>
      </c>
      <c r="K264" s="10">
        <f t="shared" si="64"/>
        <v>0</v>
      </c>
    </row>
    <row r="265" spans="1:11" ht="21.75" customHeight="1">
      <c r="A265" s="56"/>
      <c r="B265" s="91"/>
      <c r="C265" s="86"/>
      <c r="D265" s="13" t="s">
        <v>7</v>
      </c>
      <c r="E265" s="10">
        <f t="shared" si="66"/>
        <v>0</v>
      </c>
      <c r="F265" s="10">
        <f t="shared" si="66"/>
        <v>0</v>
      </c>
      <c r="G265" s="10">
        <f t="shared" si="66"/>
        <v>0</v>
      </c>
      <c r="H265" s="10">
        <f t="shared" si="66"/>
        <v>0</v>
      </c>
      <c r="I265" s="10">
        <f t="shared" si="66"/>
        <v>0</v>
      </c>
      <c r="J265" s="10">
        <f t="shared" si="66"/>
        <v>0</v>
      </c>
      <c r="K265" s="10">
        <f t="shared" si="64"/>
        <v>0</v>
      </c>
    </row>
    <row r="266" spans="1:11" ht="21.75" customHeight="1">
      <c r="A266" s="56"/>
      <c r="B266" s="91"/>
      <c r="C266" s="86"/>
      <c r="D266" s="13" t="s">
        <v>8</v>
      </c>
      <c r="E266" s="10">
        <f t="shared" si="66"/>
        <v>0</v>
      </c>
      <c r="F266" s="10">
        <f t="shared" si="66"/>
        <v>0</v>
      </c>
      <c r="G266" s="10">
        <f t="shared" si="66"/>
        <v>0</v>
      </c>
      <c r="H266" s="10">
        <f t="shared" si="66"/>
        <v>0</v>
      </c>
      <c r="I266" s="10">
        <f t="shared" si="66"/>
        <v>600</v>
      </c>
      <c r="J266" s="10">
        <f t="shared" si="66"/>
        <v>0</v>
      </c>
      <c r="K266" s="10">
        <f t="shared" si="64"/>
        <v>600</v>
      </c>
    </row>
    <row r="267" spans="1:11" ht="21.75" customHeight="1">
      <c r="A267" s="56"/>
      <c r="B267" s="91"/>
      <c r="C267" s="87"/>
      <c r="D267" s="13" t="s">
        <v>9</v>
      </c>
      <c r="E267" s="10">
        <f t="shared" si="66"/>
        <v>0</v>
      </c>
      <c r="F267" s="10">
        <f t="shared" si="66"/>
        <v>0</v>
      </c>
      <c r="G267" s="10">
        <f t="shared" si="66"/>
        <v>0</v>
      </c>
      <c r="H267" s="10">
        <f t="shared" si="66"/>
        <v>0</v>
      </c>
      <c r="I267" s="10">
        <f t="shared" si="66"/>
        <v>0</v>
      </c>
      <c r="J267" s="10">
        <f t="shared" si="66"/>
        <v>0</v>
      </c>
      <c r="K267" s="10">
        <f t="shared" si="64"/>
        <v>0</v>
      </c>
    </row>
    <row r="268" spans="1:11" ht="22.5" customHeight="1">
      <c r="A268" s="56"/>
      <c r="B268" s="91"/>
      <c r="C268" s="55" t="s">
        <v>12</v>
      </c>
      <c r="D268" s="16" t="s">
        <v>5</v>
      </c>
      <c r="E268" s="14">
        <f aca="true" t="shared" si="67" ref="E268:J268">SUM(E269:E272)</f>
        <v>515823.1999999999</v>
      </c>
      <c r="F268" s="14">
        <f t="shared" si="67"/>
        <v>615260.8</v>
      </c>
      <c r="G268" s="14">
        <f>SUM(G269:G272)-0.1</f>
        <v>676865.9</v>
      </c>
      <c r="H268" s="14">
        <f>SUM(H269:H272)</f>
        <v>654205.5000000001</v>
      </c>
      <c r="I268" s="14">
        <f t="shared" si="67"/>
        <v>656087.3</v>
      </c>
      <c r="J268" s="14">
        <f t="shared" si="67"/>
        <v>662508.9</v>
      </c>
      <c r="K268" s="14">
        <f t="shared" si="64"/>
        <v>3780751.6</v>
      </c>
    </row>
    <row r="269" spans="1:11" ht="22.5" customHeight="1">
      <c r="A269" s="56"/>
      <c r="B269" s="91"/>
      <c r="C269" s="56"/>
      <c r="D269" s="8" t="s">
        <v>6</v>
      </c>
      <c r="E269" s="10">
        <f aca="true" t="shared" si="68" ref="E269:J269">E249+E254+E259</f>
        <v>2400.5</v>
      </c>
      <c r="F269" s="10">
        <f t="shared" si="68"/>
        <v>5423.6</v>
      </c>
      <c r="G269" s="10">
        <f t="shared" si="68"/>
        <v>1477.5</v>
      </c>
      <c r="H269" s="10">
        <f t="shared" si="68"/>
        <v>4366.400000000001</v>
      </c>
      <c r="I269" s="10">
        <f t="shared" si="68"/>
        <v>5895</v>
      </c>
      <c r="J269" s="10">
        <f t="shared" si="68"/>
        <v>0</v>
      </c>
      <c r="K269" s="10">
        <f t="shared" si="64"/>
        <v>19563</v>
      </c>
    </row>
    <row r="270" spans="1:11" ht="22.5" customHeight="1">
      <c r="A270" s="56"/>
      <c r="B270" s="91"/>
      <c r="C270" s="56"/>
      <c r="D270" s="8" t="s">
        <v>7</v>
      </c>
      <c r="E270" s="10">
        <f>E250+E255+E260</f>
        <v>66351.1</v>
      </c>
      <c r="F270" s="10">
        <f>F250+F255+F260</f>
        <v>105968.40000000001</v>
      </c>
      <c r="G270" s="10">
        <f>G250+G255+G260</f>
        <v>246108.59999999998</v>
      </c>
      <c r="H270" s="10">
        <f>H250+H255+H260</f>
        <v>267459.30000000005</v>
      </c>
      <c r="I270" s="10">
        <f>I250+I255+I260+I266</f>
        <v>287404.10000000003</v>
      </c>
      <c r="J270" s="10">
        <f>J250+J255+J260+J266</f>
        <v>317307</v>
      </c>
      <c r="K270" s="10">
        <f t="shared" si="64"/>
        <v>1290598.5</v>
      </c>
    </row>
    <row r="271" spans="1:11" ht="22.5" customHeight="1">
      <c r="A271" s="56"/>
      <c r="B271" s="91"/>
      <c r="C271" s="56"/>
      <c r="D271" s="8" t="s">
        <v>8</v>
      </c>
      <c r="E271" s="10">
        <f>E251+E256+E261+0.1</f>
        <v>366137.3999999999</v>
      </c>
      <c r="F271" s="10">
        <f aca="true" t="shared" si="69" ref="F271:J272">F251+F256+F261</f>
        <v>381766.10000000003</v>
      </c>
      <c r="G271" s="10">
        <f t="shared" si="69"/>
        <v>271879.9</v>
      </c>
      <c r="H271" s="10">
        <f t="shared" si="69"/>
        <v>261879.80000000002</v>
      </c>
      <c r="I271" s="10">
        <f t="shared" si="69"/>
        <v>242288.20000000004</v>
      </c>
      <c r="J271" s="10">
        <f t="shared" si="69"/>
        <v>224701.90000000002</v>
      </c>
      <c r="K271" s="10">
        <f t="shared" si="64"/>
        <v>1748653.2999999998</v>
      </c>
    </row>
    <row r="272" spans="1:11" ht="22.5" customHeight="1">
      <c r="A272" s="57"/>
      <c r="B272" s="92"/>
      <c r="C272" s="57"/>
      <c r="D272" s="8" t="s">
        <v>9</v>
      </c>
      <c r="E272" s="10">
        <f>E252+E257+E262</f>
        <v>80934.2</v>
      </c>
      <c r="F272" s="10">
        <f t="shared" si="69"/>
        <v>122102.70000000001</v>
      </c>
      <c r="G272" s="10">
        <f t="shared" si="69"/>
        <v>157400</v>
      </c>
      <c r="H272" s="10">
        <f t="shared" si="69"/>
        <v>120500</v>
      </c>
      <c r="I272" s="10">
        <f t="shared" si="69"/>
        <v>120500</v>
      </c>
      <c r="J272" s="10">
        <f t="shared" si="69"/>
        <v>120500</v>
      </c>
      <c r="K272" s="10">
        <f t="shared" si="64"/>
        <v>721936.9</v>
      </c>
    </row>
    <row r="273" spans="1:11" ht="48" customHeight="1">
      <c r="A273" s="101" t="s">
        <v>84</v>
      </c>
      <c r="B273" s="102"/>
      <c r="C273" s="102"/>
      <c r="D273" s="102"/>
      <c r="E273" s="102"/>
      <c r="F273" s="102"/>
      <c r="G273" s="102"/>
      <c r="H273" s="102"/>
      <c r="I273" s="102"/>
      <c r="J273" s="102"/>
      <c r="K273" s="103"/>
    </row>
    <row r="274" spans="1:11" ht="22.5" customHeight="1">
      <c r="A274" s="61" t="s">
        <v>35</v>
      </c>
      <c r="B274" s="68" t="s">
        <v>74</v>
      </c>
      <c r="C274" s="66" t="s">
        <v>34</v>
      </c>
      <c r="D274" s="8" t="s">
        <v>5</v>
      </c>
      <c r="E274" s="11">
        <f>SUM(E275:E278)-0.1</f>
        <v>220134.19999999998</v>
      </c>
      <c r="F274" s="11">
        <f>SUM(F275:F278)</f>
        <v>0</v>
      </c>
      <c r="G274" s="11">
        <f>SUM(G275:G278)</f>
        <v>0</v>
      </c>
      <c r="H274" s="11">
        <f>SUM(H275:H278)</f>
        <v>0</v>
      </c>
      <c r="I274" s="11">
        <f>SUM(I275:I278)</f>
        <v>0</v>
      </c>
      <c r="J274" s="11">
        <f>SUM(J275:J278)</f>
        <v>0</v>
      </c>
      <c r="K274" s="10">
        <f aca="true" t="shared" si="70" ref="K274:K323">SUM(E274:J274)</f>
        <v>220134.19999999998</v>
      </c>
    </row>
    <row r="275" spans="1:11" ht="22.5" customHeight="1">
      <c r="A275" s="62"/>
      <c r="B275" s="69"/>
      <c r="C275" s="71"/>
      <c r="D275" s="8" t="s">
        <v>6</v>
      </c>
      <c r="E275" s="11">
        <v>210487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0">
        <f t="shared" si="70"/>
        <v>210487</v>
      </c>
    </row>
    <row r="276" spans="1:11" ht="22.5" customHeight="1">
      <c r="A276" s="62"/>
      <c r="B276" s="69"/>
      <c r="C276" s="71"/>
      <c r="D276" s="8" t="s">
        <v>7</v>
      </c>
      <c r="E276" s="11">
        <v>8770.3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0">
        <f t="shared" si="70"/>
        <v>8770.3</v>
      </c>
    </row>
    <row r="277" spans="1:11" ht="22.5" customHeight="1">
      <c r="A277" s="62"/>
      <c r="B277" s="69"/>
      <c r="C277" s="71"/>
      <c r="D277" s="8" t="s">
        <v>8</v>
      </c>
      <c r="E277" s="11">
        <v>877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0">
        <f t="shared" si="70"/>
        <v>877</v>
      </c>
    </row>
    <row r="278" spans="1:11" ht="22.5" customHeight="1">
      <c r="A278" s="62"/>
      <c r="B278" s="69"/>
      <c r="C278" s="72"/>
      <c r="D278" s="8" t="s">
        <v>9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0">
        <f t="shared" si="70"/>
        <v>0</v>
      </c>
    </row>
    <row r="279" spans="1:11" ht="22.5" customHeight="1">
      <c r="A279" s="62"/>
      <c r="B279" s="69"/>
      <c r="C279" s="46" t="s">
        <v>11</v>
      </c>
      <c r="D279" s="8" t="s">
        <v>5</v>
      </c>
      <c r="E279" s="11">
        <f>E280+E281+E282+E283+0.1</f>
        <v>50435.100000000006</v>
      </c>
      <c r="F279" s="11">
        <f>SUM(F280:F283)</f>
        <v>0</v>
      </c>
      <c r="G279" s="11">
        <f>SUM(G280:G283)</f>
        <v>0</v>
      </c>
      <c r="H279" s="11">
        <f>SUM(H280:H283)</f>
        <v>0</v>
      </c>
      <c r="I279" s="11">
        <f>SUM(I280:I283)</f>
        <v>0</v>
      </c>
      <c r="J279" s="11">
        <f>SUM(J280:J283)</f>
        <v>0</v>
      </c>
      <c r="K279" s="10">
        <f t="shared" si="70"/>
        <v>50435.100000000006</v>
      </c>
    </row>
    <row r="280" spans="1:11" ht="22.5" customHeight="1">
      <c r="A280" s="62"/>
      <c r="B280" s="69"/>
      <c r="C280" s="47"/>
      <c r="D280" s="8" t="s">
        <v>6</v>
      </c>
      <c r="E280" s="11">
        <v>48224.3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0">
        <f t="shared" si="70"/>
        <v>48224.3</v>
      </c>
    </row>
    <row r="281" spans="1:11" ht="22.5" customHeight="1">
      <c r="A281" s="62"/>
      <c r="B281" s="69"/>
      <c r="C281" s="47"/>
      <c r="D281" s="8" t="s">
        <v>7</v>
      </c>
      <c r="E281" s="11">
        <v>2009.3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0">
        <f t="shared" si="70"/>
        <v>2009.3</v>
      </c>
    </row>
    <row r="282" spans="1:11" ht="22.5" customHeight="1">
      <c r="A282" s="62"/>
      <c r="B282" s="69"/>
      <c r="C282" s="47"/>
      <c r="D282" s="8" t="s">
        <v>8</v>
      </c>
      <c r="E282" s="11">
        <v>201.4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0">
        <f t="shared" si="70"/>
        <v>201.4</v>
      </c>
    </row>
    <row r="283" spans="1:11" ht="22.5" customHeight="1">
      <c r="A283" s="62"/>
      <c r="B283" s="69"/>
      <c r="C283" s="48"/>
      <c r="D283" s="8" t="s">
        <v>9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0">
        <f t="shared" si="70"/>
        <v>0</v>
      </c>
    </row>
    <row r="284" spans="1:11" ht="22.5" customHeight="1">
      <c r="A284" s="62"/>
      <c r="B284" s="69"/>
      <c r="C284" s="46" t="s">
        <v>12</v>
      </c>
      <c r="D284" s="8" t="s">
        <v>5</v>
      </c>
      <c r="E284" s="11">
        <f aca="true" t="shared" si="71" ref="E284:J284">SUM(E285:E288)</f>
        <v>270569.3</v>
      </c>
      <c r="F284" s="11">
        <f t="shared" si="71"/>
        <v>0</v>
      </c>
      <c r="G284" s="11">
        <f t="shared" si="71"/>
        <v>0</v>
      </c>
      <c r="H284" s="11">
        <f t="shared" si="71"/>
        <v>0</v>
      </c>
      <c r="I284" s="11">
        <f t="shared" si="71"/>
        <v>0</v>
      </c>
      <c r="J284" s="11">
        <f t="shared" si="71"/>
        <v>0</v>
      </c>
      <c r="K284" s="10">
        <f t="shared" si="70"/>
        <v>270569.3</v>
      </c>
    </row>
    <row r="285" spans="1:11" ht="22.5" customHeight="1">
      <c r="A285" s="62"/>
      <c r="B285" s="69"/>
      <c r="C285" s="47"/>
      <c r="D285" s="8" t="s">
        <v>6</v>
      </c>
      <c r="E285" s="11">
        <f>E275+E280</f>
        <v>258711.3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0">
        <f t="shared" si="70"/>
        <v>258711.3</v>
      </c>
    </row>
    <row r="286" spans="1:11" ht="22.5" customHeight="1">
      <c r="A286" s="62"/>
      <c r="B286" s="69"/>
      <c r="C286" s="47"/>
      <c r="D286" s="8" t="s">
        <v>7</v>
      </c>
      <c r="E286" s="11">
        <f>E276+E281</f>
        <v>10779.599999999999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0">
        <f t="shared" si="70"/>
        <v>10779.599999999999</v>
      </c>
    </row>
    <row r="287" spans="1:11" ht="22.5" customHeight="1">
      <c r="A287" s="62"/>
      <c r="B287" s="69"/>
      <c r="C287" s="47"/>
      <c r="D287" s="8" t="s">
        <v>8</v>
      </c>
      <c r="E287" s="11">
        <f>E277+E282</f>
        <v>1078.4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0">
        <f t="shared" si="70"/>
        <v>1078.4</v>
      </c>
    </row>
    <row r="288" spans="1:11" ht="22.5" customHeight="1">
      <c r="A288" s="63"/>
      <c r="B288" s="70"/>
      <c r="C288" s="48"/>
      <c r="D288" s="8" t="s">
        <v>9</v>
      </c>
      <c r="E288" s="11">
        <f>E278+E283</f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0">
        <f t="shared" si="70"/>
        <v>0</v>
      </c>
    </row>
    <row r="289" spans="1:11" ht="30.75" customHeight="1">
      <c r="A289" s="61" t="s">
        <v>58</v>
      </c>
      <c r="B289" s="43" t="s">
        <v>71</v>
      </c>
      <c r="C289" s="66" t="s">
        <v>34</v>
      </c>
      <c r="D289" s="8" t="s">
        <v>5</v>
      </c>
      <c r="E289" s="11">
        <f aca="true" t="shared" si="72" ref="E289:J289">SUM(E290:E293)</f>
        <v>0</v>
      </c>
      <c r="F289" s="11">
        <f t="shared" si="72"/>
        <v>339499.1</v>
      </c>
      <c r="G289" s="11">
        <f>SUM(G290:G293)-0.1</f>
        <v>574919.2000000001</v>
      </c>
      <c r="H289" s="11">
        <f t="shared" si="72"/>
        <v>6924.3</v>
      </c>
      <c r="I289" s="11">
        <f t="shared" si="72"/>
        <v>61786.3</v>
      </c>
      <c r="J289" s="11">
        <f t="shared" si="72"/>
        <v>0</v>
      </c>
      <c r="K289" s="10">
        <f t="shared" si="70"/>
        <v>983128.9000000001</v>
      </c>
    </row>
    <row r="290" spans="1:11" ht="22.5" customHeight="1">
      <c r="A290" s="99"/>
      <c r="B290" s="44"/>
      <c r="C290" s="71"/>
      <c r="D290" s="8" t="s">
        <v>6</v>
      </c>
      <c r="E290" s="11">
        <v>0</v>
      </c>
      <c r="F290" s="11">
        <v>261414.3</v>
      </c>
      <c r="G290" s="11">
        <f>442687.7</f>
        <v>442687.7</v>
      </c>
      <c r="H290" s="11">
        <v>6647.3</v>
      </c>
      <c r="I290" s="11">
        <v>59314.8</v>
      </c>
      <c r="J290" s="11">
        <v>0</v>
      </c>
      <c r="K290" s="10">
        <f t="shared" si="70"/>
        <v>770064.1000000001</v>
      </c>
    </row>
    <row r="291" spans="1:11" ht="22.5" customHeight="1">
      <c r="A291" s="99"/>
      <c r="B291" s="44"/>
      <c r="C291" s="71"/>
      <c r="D291" s="8" t="s">
        <v>7</v>
      </c>
      <c r="E291" s="11">
        <v>0</v>
      </c>
      <c r="F291" s="11">
        <v>70276.3</v>
      </c>
      <c r="G291" s="11">
        <f>119008.3</f>
        <v>119008.3</v>
      </c>
      <c r="H291" s="11">
        <v>249.3</v>
      </c>
      <c r="I291" s="11">
        <v>2224.3</v>
      </c>
      <c r="J291" s="11">
        <v>0</v>
      </c>
      <c r="K291" s="10">
        <f t="shared" si="70"/>
        <v>191758.19999999998</v>
      </c>
    </row>
    <row r="292" spans="1:11" ht="22.5" customHeight="1">
      <c r="A292" s="99"/>
      <c r="B292" s="44"/>
      <c r="C292" s="71"/>
      <c r="D292" s="8" t="s">
        <v>8</v>
      </c>
      <c r="E292" s="11">
        <v>0</v>
      </c>
      <c r="F292" s="11">
        <v>7808.5</v>
      </c>
      <c r="G292" s="11">
        <v>13223.3</v>
      </c>
      <c r="H292" s="11">
        <v>27.7</v>
      </c>
      <c r="I292" s="11">
        <v>247.2</v>
      </c>
      <c r="J292" s="11">
        <v>0</v>
      </c>
      <c r="K292" s="10">
        <f t="shared" si="70"/>
        <v>21306.7</v>
      </c>
    </row>
    <row r="293" spans="1:11" ht="22.5" customHeight="1">
      <c r="A293" s="100"/>
      <c r="B293" s="45"/>
      <c r="C293" s="72"/>
      <c r="D293" s="8" t="s">
        <v>9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0">
        <f t="shared" si="70"/>
        <v>0</v>
      </c>
    </row>
    <row r="294" spans="1:11" ht="29.25" customHeight="1">
      <c r="A294" s="61" t="s">
        <v>59</v>
      </c>
      <c r="B294" s="104" t="s">
        <v>79</v>
      </c>
      <c r="C294" s="66" t="s">
        <v>34</v>
      </c>
      <c r="D294" s="8" t="s">
        <v>5</v>
      </c>
      <c r="E294" s="11">
        <f aca="true" t="shared" si="73" ref="E294:J294">SUM(E295:E298)</f>
        <v>7074.7</v>
      </c>
      <c r="F294" s="11">
        <f t="shared" si="73"/>
        <v>90</v>
      </c>
      <c r="G294" s="11">
        <f t="shared" si="73"/>
        <v>892934.8</v>
      </c>
      <c r="H294" s="11">
        <f t="shared" si="73"/>
        <v>1427173.8</v>
      </c>
      <c r="I294" s="11">
        <f t="shared" si="73"/>
        <v>10508.9</v>
      </c>
      <c r="J294" s="11">
        <f t="shared" si="73"/>
        <v>114477</v>
      </c>
      <c r="K294" s="10">
        <f t="shared" si="70"/>
        <v>2452259.1999999997</v>
      </c>
    </row>
    <row r="295" spans="1:11" ht="22.5" customHeight="1">
      <c r="A295" s="62"/>
      <c r="B295" s="105"/>
      <c r="C295" s="71"/>
      <c r="D295" s="8" t="s">
        <v>6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0">
        <f t="shared" si="70"/>
        <v>0</v>
      </c>
    </row>
    <row r="296" spans="1:11" ht="22.5" customHeight="1">
      <c r="A296" s="62"/>
      <c r="B296" s="105"/>
      <c r="C296" s="71"/>
      <c r="D296" s="8" t="s">
        <v>7</v>
      </c>
      <c r="E296" s="11">
        <v>0</v>
      </c>
      <c r="F296" s="11">
        <v>0</v>
      </c>
      <c r="G296" s="11">
        <v>775246</v>
      </c>
      <c r="H296" s="11">
        <v>1227229.6</v>
      </c>
      <c r="I296" s="11">
        <v>0</v>
      </c>
      <c r="J296" s="11">
        <v>0</v>
      </c>
      <c r="K296" s="10">
        <f t="shared" si="70"/>
        <v>2002475.6</v>
      </c>
    </row>
    <row r="297" spans="1:11" ht="22.5" customHeight="1">
      <c r="A297" s="62"/>
      <c r="B297" s="105"/>
      <c r="C297" s="71"/>
      <c r="D297" s="8" t="s">
        <v>8</v>
      </c>
      <c r="E297" s="11">
        <v>7074.7</v>
      </c>
      <c r="F297" s="11">
        <v>90</v>
      </c>
      <c r="G297" s="11">
        <f>117388.8+300</f>
        <v>117688.8</v>
      </c>
      <c r="H297" s="11">
        <v>199944.2</v>
      </c>
      <c r="I297" s="11">
        <v>10508.9</v>
      </c>
      <c r="J297" s="11">
        <v>114477</v>
      </c>
      <c r="K297" s="10">
        <f t="shared" si="70"/>
        <v>449783.60000000003</v>
      </c>
    </row>
    <row r="298" spans="1:11" ht="29.25" customHeight="1">
      <c r="A298" s="62"/>
      <c r="B298" s="105"/>
      <c r="C298" s="72"/>
      <c r="D298" s="8" t="s">
        <v>9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0">
        <f t="shared" si="70"/>
        <v>0</v>
      </c>
    </row>
    <row r="299" spans="1:11" ht="22.5" customHeight="1">
      <c r="A299" s="62"/>
      <c r="B299" s="105"/>
      <c r="C299" s="46" t="s">
        <v>11</v>
      </c>
      <c r="D299" s="8" t="s">
        <v>5</v>
      </c>
      <c r="E299" s="11">
        <f aca="true" t="shared" si="74" ref="E299:J299">E300+E301+E302+E303</f>
        <v>0</v>
      </c>
      <c r="F299" s="11">
        <f t="shared" si="74"/>
        <v>0</v>
      </c>
      <c r="G299" s="11">
        <f t="shared" si="74"/>
        <v>301918</v>
      </c>
      <c r="H299" s="11">
        <f t="shared" si="74"/>
        <v>0</v>
      </c>
      <c r="I299" s="11">
        <f t="shared" si="74"/>
        <v>0</v>
      </c>
      <c r="J299" s="11">
        <f t="shared" si="74"/>
        <v>0</v>
      </c>
      <c r="K299" s="10">
        <f t="shared" si="70"/>
        <v>301918</v>
      </c>
    </row>
    <row r="300" spans="1:11" ht="22.5" customHeight="1">
      <c r="A300" s="62"/>
      <c r="B300" s="105"/>
      <c r="C300" s="47"/>
      <c r="D300" s="8" t="s">
        <v>6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0">
        <f t="shared" si="70"/>
        <v>0</v>
      </c>
    </row>
    <row r="301" spans="1:11" ht="22.5" customHeight="1">
      <c r="A301" s="62"/>
      <c r="B301" s="105"/>
      <c r="C301" s="47"/>
      <c r="D301" s="8" t="s">
        <v>7</v>
      </c>
      <c r="E301" s="11">
        <v>0</v>
      </c>
      <c r="F301" s="11">
        <v>0</v>
      </c>
      <c r="G301" s="11">
        <v>132209</v>
      </c>
      <c r="H301" s="11">
        <v>0</v>
      </c>
      <c r="I301" s="11">
        <v>0</v>
      </c>
      <c r="J301" s="11">
        <v>0</v>
      </c>
      <c r="K301" s="10">
        <f t="shared" si="70"/>
        <v>132209</v>
      </c>
    </row>
    <row r="302" spans="1:11" ht="22.5" customHeight="1">
      <c r="A302" s="62"/>
      <c r="B302" s="105"/>
      <c r="C302" s="47"/>
      <c r="D302" s="8" t="s">
        <v>8</v>
      </c>
      <c r="E302" s="11">
        <v>0</v>
      </c>
      <c r="F302" s="11">
        <v>0</v>
      </c>
      <c r="G302" s="11">
        <f>132209+37500</f>
        <v>169709</v>
      </c>
      <c r="H302" s="11">
        <v>0</v>
      </c>
      <c r="I302" s="11">
        <v>0</v>
      </c>
      <c r="J302" s="11">
        <v>0</v>
      </c>
      <c r="K302" s="10">
        <f t="shared" si="70"/>
        <v>169709</v>
      </c>
    </row>
    <row r="303" spans="1:11" ht="22.5" customHeight="1">
      <c r="A303" s="62"/>
      <c r="B303" s="105"/>
      <c r="C303" s="48"/>
      <c r="D303" s="8" t="s">
        <v>9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0">
        <f t="shared" si="70"/>
        <v>0</v>
      </c>
    </row>
    <row r="304" spans="1:11" ht="22.5" customHeight="1">
      <c r="A304" s="62"/>
      <c r="B304" s="105"/>
      <c r="C304" s="46" t="s">
        <v>12</v>
      </c>
      <c r="D304" s="8" t="s">
        <v>5</v>
      </c>
      <c r="E304" s="11">
        <f aca="true" t="shared" si="75" ref="E304:J304">E305+E306+E307+E308</f>
        <v>7074.7</v>
      </c>
      <c r="F304" s="11">
        <f t="shared" si="75"/>
        <v>90</v>
      </c>
      <c r="G304" s="11">
        <f t="shared" si="75"/>
        <v>1194852.8</v>
      </c>
      <c r="H304" s="11">
        <f t="shared" si="75"/>
        <v>1427173.8</v>
      </c>
      <c r="I304" s="11">
        <f t="shared" si="75"/>
        <v>10508.9</v>
      </c>
      <c r="J304" s="11">
        <f t="shared" si="75"/>
        <v>114477</v>
      </c>
      <c r="K304" s="10">
        <f t="shared" si="70"/>
        <v>2754177.1999999997</v>
      </c>
    </row>
    <row r="305" spans="1:11" ht="22.5" customHeight="1">
      <c r="A305" s="62"/>
      <c r="B305" s="105"/>
      <c r="C305" s="47"/>
      <c r="D305" s="8" t="s">
        <v>6</v>
      </c>
      <c r="E305" s="11">
        <f aca="true" t="shared" si="76" ref="E305:J308">E295+E300</f>
        <v>0</v>
      </c>
      <c r="F305" s="11">
        <f t="shared" si="76"/>
        <v>0</v>
      </c>
      <c r="G305" s="11">
        <f t="shared" si="76"/>
        <v>0</v>
      </c>
      <c r="H305" s="11">
        <f t="shared" si="76"/>
        <v>0</v>
      </c>
      <c r="I305" s="11">
        <f t="shared" si="76"/>
        <v>0</v>
      </c>
      <c r="J305" s="11">
        <f t="shared" si="76"/>
        <v>0</v>
      </c>
      <c r="K305" s="10">
        <f t="shared" si="70"/>
        <v>0</v>
      </c>
    </row>
    <row r="306" spans="1:11" ht="22.5" customHeight="1">
      <c r="A306" s="62"/>
      <c r="B306" s="105"/>
      <c r="C306" s="47"/>
      <c r="D306" s="8" t="s">
        <v>7</v>
      </c>
      <c r="E306" s="11">
        <f t="shared" si="76"/>
        <v>0</v>
      </c>
      <c r="F306" s="11">
        <f t="shared" si="76"/>
        <v>0</v>
      </c>
      <c r="G306" s="11">
        <f t="shared" si="76"/>
        <v>907455</v>
      </c>
      <c r="H306" s="11">
        <f t="shared" si="76"/>
        <v>1227229.6</v>
      </c>
      <c r="I306" s="11">
        <f t="shared" si="76"/>
        <v>0</v>
      </c>
      <c r="J306" s="11">
        <f t="shared" si="76"/>
        <v>0</v>
      </c>
      <c r="K306" s="10">
        <f t="shared" si="70"/>
        <v>2134684.6</v>
      </c>
    </row>
    <row r="307" spans="1:11" ht="22.5" customHeight="1">
      <c r="A307" s="62"/>
      <c r="B307" s="105"/>
      <c r="C307" s="47"/>
      <c r="D307" s="8" t="s">
        <v>8</v>
      </c>
      <c r="E307" s="11">
        <f t="shared" si="76"/>
        <v>7074.7</v>
      </c>
      <c r="F307" s="11">
        <f t="shared" si="76"/>
        <v>90</v>
      </c>
      <c r="G307" s="11">
        <f t="shared" si="76"/>
        <v>287397.8</v>
      </c>
      <c r="H307" s="11">
        <f t="shared" si="76"/>
        <v>199944.2</v>
      </c>
      <c r="I307" s="11">
        <f t="shared" si="76"/>
        <v>10508.9</v>
      </c>
      <c r="J307" s="11">
        <f t="shared" si="76"/>
        <v>114477</v>
      </c>
      <c r="K307" s="10">
        <f t="shared" si="70"/>
        <v>619492.6000000001</v>
      </c>
    </row>
    <row r="308" spans="1:11" ht="22.5" customHeight="1">
      <c r="A308" s="62"/>
      <c r="B308" s="106"/>
      <c r="C308" s="48"/>
      <c r="D308" s="8" t="s">
        <v>9</v>
      </c>
      <c r="E308" s="11">
        <f t="shared" si="76"/>
        <v>0</v>
      </c>
      <c r="F308" s="11">
        <f t="shared" si="76"/>
        <v>0</v>
      </c>
      <c r="G308" s="11">
        <f t="shared" si="76"/>
        <v>0</v>
      </c>
      <c r="H308" s="11">
        <f t="shared" si="76"/>
        <v>0</v>
      </c>
      <c r="I308" s="11">
        <f t="shared" si="76"/>
        <v>0</v>
      </c>
      <c r="J308" s="11">
        <f t="shared" si="76"/>
        <v>0</v>
      </c>
      <c r="K308" s="10">
        <f t="shared" si="70"/>
        <v>0</v>
      </c>
    </row>
    <row r="309" spans="1:11" ht="22.5" customHeight="1">
      <c r="A309" s="47"/>
      <c r="B309" s="73" t="s">
        <v>62</v>
      </c>
      <c r="C309" s="66" t="s">
        <v>34</v>
      </c>
      <c r="D309" s="8" t="s">
        <v>5</v>
      </c>
      <c r="E309" s="10">
        <f aca="true" t="shared" si="77" ref="E309:J309">SUM(E310:E313)</f>
        <v>227208.9</v>
      </c>
      <c r="F309" s="10">
        <f t="shared" si="77"/>
        <v>339589.1</v>
      </c>
      <c r="G309" s="10">
        <f>SUM(G310:G313)-0.1</f>
        <v>1467854</v>
      </c>
      <c r="H309" s="10">
        <f t="shared" si="77"/>
        <v>1434098.1</v>
      </c>
      <c r="I309" s="10">
        <f t="shared" si="77"/>
        <v>72295.20000000001</v>
      </c>
      <c r="J309" s="10">
        <f t="shared" si="77"/>
        <v>114477</v>
      </c>
      <c r="K309" s="10">
        <f t="shared" si="70"/>
        <v>3655522.3000000003</v>
      </c>
    </row>
    <row r="310" spans="1:11" ht="22.5" customHeight="1">
      <c r="A310" s="47"/>
      <c r="B310" s="74"/>
      <c r="C310" s="71"/>
      <c r="D310" s="8" t="s">
        <v>6</v>
      </c>
      <c r="E310" s="10">
        <f aca="true" t="shared" si="78" ref="E310:J313">E275+E290+E295</f>
        <v>210487</v>
      </c>
      <c r="F310" s="10">
        <f t="shared" si="78"/>
        <v>261414.3</v>
      </c>
      <c r="G310" s="10">
        <f t="shared" si="78"/>
        <v>442687.7</v>
      </c>
      <c r="H310" s="10">
        <f t="shared" si="78"/>
        <v>6647.3</v>
      </c>
      <c r="I310" s="10">
        <f t="shared" si="78"/>
        <v>59314.8</v>
      </c>
      <c r="J310" s="10">
        <f t="shared" si="78"/>
        <v>0</v>
      </c>
      <c r="K310" s="10">
        <f t="shared" si="70"/>
        <v>980551.1000000001</v>
      </c>
    </row>
    <row r="311" spans="1:11" ht="22.5" customHeight="1">
      <c r="A311" s="47"/>
      <c r="B311" s="74"/>
      <c r="C311" s="71"/>
      <c r="D311" s="8" t="s">
        <v>7</v>
      </c>
      <c r="E311" s="10">
        <f t="shared" si="78"/>
        <v>8770.3</v>
      </c>
      <c r="F311" s="10">
        <f t="shared" si="78"/>
        <v>70276.3</v>
      </c>
      <c r="G311" s="10">
        <f t="shared" si="78"/>
        <v>894254.3</v>
      </c>
      <c r="H311" s="10">
        <f t="shared" si="78"/>
        <v>1227478.9000000001</v>
      </c>
      <c r="I311" s="10">
        <f t="shared" si="78"/>
        <v>2224.3</v>
      </c>
      <c r="J311" s="10">
        <f t="shared" si="78"/>
        <v>0</v>
      </c>
      <c r="K311" s="10">
        <f t="shared" si="70"/>
        <v>2203004.1</v>
      </c>
    </row>
    <row r="312" spans="1:11" ht="22.5" customHeight="1">
      <c r="A312" s="47"/>
      <c r="B312" s="74"/>
      <c r="C312" s="71"/>
      <c r="D312" s="8" t="s">
        <v>8</v>
      </c>
      <c r="E312" s="10">
        <f>E277+E292+E297-0.1</f>
        <v>7951.599999999999</v>
      </c>
      <c r="F312" s="10">
        <f t="shared" si="78"/>
        <v>7898.5</v>
      </c>
      <c r="G312" s="10">
        <f t="shared" si="78"/>
        <v>130912.1</v>
      </c>
      <c r="H312" s="10">
        <f t="shared" si="78"/>
        <v>199971.90000000002</v>
      </c>
      <c r="I312" s="10">
        <f t="shared" si="78"/>
        <v>10756.1</v>
      </c>
      <c r="J312" s="10">
        <f t="shared" si="78"/>
        <v>114477</v>
      </c>
      <c r="K312" s="10">
        <f t="shared" si="70"/>
        <v>471967.2</v>
      </c>
    </row>
    <row r="313" spans="1:11" ht="22.5" customHeight="1">
      <c r="A313" s="47"/>
      <c r="B313" s="74"/>
      <c r="C313" s="72"/>
      <c r="D313" s="8" t="s">
        <v>9</v>
      </c>
      <c r="E313" s="10">
        <f t="shared" si="78"/>
        <v>0</v>
      </c>
      <c r="F313" s="10">
        <f t="shared" si="78"/>
        <v>0</v>
      </c>
      <c r="G313" s="10">
        <f t="shared" si="78"/>
        <v>0</v>
      </c>
      <c r="H313" s="10">
        <f t="shared" si="78"/>
        <v>0</v>
      </c>
      <c r="I313" s="10">
        <f t="shared" si="78"/>
        <v>0</v>
      </c>
      <c r="J313" s="10">
        <f t="shared" si="78"/>
        <v>0</v>
      </c>
      <c r="K313" s="10">
        <f t="shared" si="70"/>
        <v>0</v>
      </c>
    </row>
    <row r="314" spans="1:11" ht="22.5" customHeight="1">
      <c r="A314" s="47"/>
      <c r="B314" s="74"/>
      <c r="C314" s="46" t="s">
        <v>11</v>
      </c>
      <c r="D314" s="8" t="s">
        <v>5</v>
      </c>
      <c r="E314" s="10">
        <f>SUM(E315:E318)+0.1</f>
        <v>50435.100000000006</v>
      </c>
      <c r="F314" s="10">
        <f>SUM(F315:F318)</f>
        <v>0</v>
      </c>
      <c r="G314" s="10">
        <f>SUM(G315:G318)</f>
        <v>301918</v>
      </c>
      <c r="H314" s="10">
        <f>SUM(H315:H318)</f>
        <v>0</v>
      </c>
      <c r="I314" s="10">
        <f>SUM(I315:I318)</f>
        <v>0</v>
      </c>
      <c r="J314" s="10">
        <f>SUM(J315:J318)</f>
        <v>0</v>
      </c>
      <c r="K314" s="10">
        <f t="shared" si="70"/>
        <v>352353.1</v>
      </c>
    </row>
    <row r="315" spans="1:11" ht="22.5" customHeight="1">
      <c r="A315" s="47"/>
      <c r="B315" s="74"/>
      <c r="C315" s="47"/>
      <c r="D315" s="8" t="s">
        <v>6</v>
      </c>
      <c r="E315" s="10">
        <f aca="true" t="shared" si="79" ref="E315:J318">E280+E300</f>
        <v>48224.3</v>
      </c>
      <c r="F315" s="10">
        <f t="shared" si="79"/>
        <v>0</v>
      </c>
      <c r="G315" s="10">
        <f t="shared" si="79"/>
        <v>0</v>
      </c>
      <c r="H315" s="10">
        <f t="shared" si="79"/>
        <v>0</v>
      </c>
      <c r="I315" s="10">
        <f t="shared" si="79"/>
        <v>0</v>
      </c>
      <c r="J315" s="10">
        <f t="shared" si="79"/>
        <v>0</v>
      </c>
      <c r="K315" s="10">
        <f t="shared" si="70"/>
        <v>48224.3</v>
      </c>
    </row>
    <row r="316" spans="1:11" ht="22.5" customHeight="1">
      <c r="A316" s="47"/>
      <c r="B316" s="74"/>
      <c r="C316" s="47"/>
      <c r="D316" s="8" t="s">
        <v>7</v>
      </c>
      <c r="E316" s="10">
        <f t="shared" si="79"/>
        <v>2009.3</v>
      </c>
      <c r="F316" s="10">
        <f t="shared" si="79"/>
        <v>0</v>
      </c>
      <c r="G316" s="10">
        <f t="shared" si="79"/>
        <v>132209</v>
      </c>
      <c r="H316" s="10">
        <f t="shared" si="79"/>
        <v>0</v>
      </c>
      <c r="I316" s="10">
        <f t="shared" si="79"/>
        <v>0</v>
      </c>
      <c r="J316" s="10">
        <f t="shared" si="79"/>
        <v>0</v>
      </c>
      <c r="K316" s="10">
        <f t="shared" si="70"/>
        <v>134218.3</v>
      </c>
    </row>
    <row r="317" spans="1:11" ht="22.5" customHeight="1">
      <c r="A317" s="47"/>
      <c r="B317" s="74"/>
      <c r="C317" s="47"/>
      <c r="D317" s="8" t="s">
        <v>8</v>
      </c>
      <c r="E317" s="10">
        <f t="shared" si="79"/>
        <v>201.4</v>
      </c>
      <c r="F317" s="10">
        <f t="shared" si="79"/>
        <v>0</v>
      </c>
      <c r="G317" s="10">
        <f t="shared" si="79"/>
        <v>169709</v>
      </c>
      <c r="H317" s="10">
        <f t="shared" si="79"/>
        <v>0</v>
      </c>
      <c r="I317" s="10">
        <f t="shared" si="79"/>
        <v>0</v>
      </c>
      <c r="J317" s="10">
        <f t="shared" si="79"/>
        <v>0</v>
      </c>
      <c r="K317" s="10">
        <f t="shared" si="70"/>
        <v>169910.4</v>
      </c>
    </row>
    <row r="318" spans="1:11" ht="22.5" customHeight="1">
      <c r="A318" s="47"/>
      <c r="B318" s="74"/>
      <c r="C318" s="48"/>
      <c r="D318" s="8" t="s">
        <v>9</v>
      </c>
      <c r="E318" s="10">
        <f t="shared" si="79"/>
        <v>0</v>
      </c>
      <c r="F318" s="10">
        <f t="shared" si="79"/>
        <v>0</v>
      </c>
      <c r="G318" s="10">
        <f t="shared" si="79"/>
        <v>0</v>
      </c>
      <c r="H318" s="10">
        <f t="shared" si="79"/>
        <v>0</v>
      </c>
      <c r="I318" s="10">
        <f t="shared" si="79"/>
        <v>0</v>
      </c>
      <c r="J318" s="10">
        <f t="shared" si="79"/>
        <v>0</v>
      </c>
      <c r="K318" s="10">
        <f t="shared" si="70"/>
        <v>0</v>
      </c>
    </row>
    <row r="319" spans="1:11" ht="22.5" customHeight="1">
      <c r="A319" s="47"/>
      <c r="B319" s="74"/>
      <c r="C319" s="55" t="s">
        <v>12</v>
      </c>
      <c r="D319" s="16" t="s">
        <v>5</v>
      </c>
      <c r="E319" s="14">
        <f aca="true" t="shared" si="80" ref="E319:J319">SUM(E320:E323)</f>
        <v>277643.99999999994</v>
      </c>
      <c r="F319" s="14">
        <f t="shared" si="80"/>
        <v>339589.1</v>
      </c>
      <c r="G319" s="14">
        <f>SUM(G320:G323)-0.1</f>
        <v>1769772</v>
      </c>
      <c r="H319" s="14">
        <f t="shared" si="80"/>
        <v>1434098.1</v>
      </c>
      <c r="I319" s="14">
        <f t="shared" si="80"/>
        <v>72295.20000000001</v>
      </c>
      <c r="J319" s="14">
        <f t="shared" si="80"/>
        <v>114477</v>
      </c>
      <c r="K319" s="14">
        <f t="shared" si="70"/>
        <v>4007875.4</v>
      </c>
    </row>
    <row r="320" spans="1:11" ht="22.5" customHeight="1">
      <c r="A320" s="47"/>
      <c r="B320" s="74"/>
      <c r="C320" s="56"/>
      <c r="D320" s="8" t="s">
        <v>6</v>
      </c>
      <c r="E320" s="10">
        <f>E310+E315</f>
        <v>258711.3</v>
      </c>
      <c r="F320" s="10">
        <f aca="true" t="shared" si="81" ref="E320:J323">F310+F315</f>
        <v>261414.3</v>
      </c>
      <c r="G320" s="10">
        <f t="shared" si="81"/>
        <v>442687.7</v>
      </c>
      <c r="H320" s="10">
        <f t="shared" si="81"/>
        <v>6647.3</v>
      </c>
      <c r="I320" s="10">
        <f t="shared" si="81"/>
        <v>59314.8</v>
      </c>
      <c r="J320" s="10">
        <f t="shared" si="81"/>
        <v>0</v>
      </c>
      <c r="K320" s="10">
        <f t="shared" si="70"/>
        <v>1028775.4000000001</v>
      </c>
    </row>
    <row r="321" spans="1:11" ht="22.5" customHeight="1">
      <c r="A321" s="47"/>
      <c r="B321" s="74"/>
      <c r="C321" s="56"/>
      <c r="D321" s="8" t="s">
        <v>7</v>
      </c>
      <c r="E321" s="10">
        <f t="shared" si="81"/>
        <v>10779.599999999999</v>
      </c>
      <c r="F321" s="10">
        <f t="shared" si="81"/>
        <v>70276.3</v>
      </c>
      <c r="G321" s="10">
        <f t="shared" si="81"/>
        <v>1026463.3</v>
      </c>
      <c r="H321" s="10">
        <f t="shared" si="81"/>
        <v>1227478.9000000001</v>
      </c>
      <c r="I321" s="10">
        <f t="shared" si="81"/>
        <v>2224.3</v>
      </c>
      <c r="J321" s="10">
        <f t="shared" si="81"/>
        <v>0</v>
      </c>
      <c r="K321" s="10">
        <f t="shared" si="70"/>
        <v>2337222.4</v>
      </c>
    </row>
    <row r="322" spans="1:11" ht="22.5" customHeight="1">
      <c r="A322" s="47"/>
      <c r="B322" s="74"/>
      <c r="C322" s="56"/>
      <c r="D322" s="8" t="s">
        <v>8</v>
      </c>
      <c r="E322" s="10">
        <f>E312+E317+0.1</f>
        <v>8153.099999999999</v>
      </c>
      <c r="F322" s="10">
        <f t="shared" si="81"/>
        <v>7898.5</v>
      </c>
      <c r="G322" s="10">
        <f t="shared" si="81"/>
        <v>300621.1</v>
      </c>
      <c r="H322" s="10">
        <f t="shared" si="81"/>
        <v>199971.90000000002</v>
      </c>
      <c r="I322" s="10">
        <f t="shared" si="81"/>
        <v>10756.1</v>
      </c>
      <c r="J322" s="10">
        <f t="shared" si="81"/>
        <v>114477</v>
      </c>
      <c r="K322" s="10">
        <f t="shared" si="70"/>
        <v>641877.7</v>
      </c>
    </row>
    <row r="323" spans="1:11" ht="22.5" customHeight="1">
      <c r="A323" s="48"/>
      <c r="B323" s="75"/>
      <c r="C323" s="57"/>
      <c r="D323" s="8" t="s">
        <v>9</v>
      </c>
      <c r="E323" s="10">
        <f t="shared" si="81"/>
        <v>0</v>
      </c>
      <c r="F323" s="10">
        <f t="shared" si="81"/>
        <v>0</v>
      </c>
      <c r="G323" s="10">
        <f t="shared" si="81"/>
        <v>0</v>
      </c>
      <c r="H323" s="10">
        <f t="shared" si="81"/>
        <v>0</v>
      </c>
      <c r="I323" s="10">
        <f t="shared" si="81"/>
        <v>0</v>
      </c>
      <c r="J323" s="10">
        <f t="shared" si="81"/>
        <v>0</v>
      </c>
      <c r="K323" s="10">
        <f t="shared" si="70"/>
        <v>0</v>
      </c>
    </row>
    <row r="324" spans="1:11" ht="67.5" customHeight="1">
      <c r="A324" s="58" t="s">
        <v>47</v>
      </c>
      <c r="B324" s="59"/>
      <c r="C324" s="59"/>
      <c r="D324" s="59"/>
      <c r="E324" s="59"/>
      <c r="F324" s="59"/>
      <c r="G324" s="59"/>
      <c r="H324" s="59"/>
      <c r="I324" s="59"/>
      <c r="J324" s="59"/>
      <c r="K324" s="60"/>
    </row>
    <row r="325" spans="1:11" ht="22.5" customHeight="1">
      <c r="A325" s="40" t="s">
        <v>48</v>
      </c>
      <c r="B325" s="43" t="s">
        <v>54</v>
      </c>
      <c r="C325" s="46" t="s">
        <v>11</v>
      </c>
      <c r="D325" s="8" t="s">
        <v>5</v>
      </c>
      <c r="E325" s="11">
        <f aca="true" t="shared" si="82" ref="E325:J325">SUM(E326:E329)</f>
        <v>221</v>
      </c>
      <c r="F325" s="11">
        <f t="shared" si="82"/>
        <v>8</v>
      </c>
      <c r="G325" s="11">
        <f t="shared" si="82"/>
        <v>10</v>
      </c>
      <c r="H325" s="11">
        <f t="shared" si="82"/>
        <v>0</v>
      </c>
      <c r="I325" s="11">
        <f t="shared" si="82"/>
        <v>10</v>
      </c>
      <c r="J325" s="11">
        <f t="shared" si="82"/>
        <v>10</v>
      </c>
      <c r="K325" s="11">
        <f aca="true" t="shared" si="83" ref="K325:K379">SUM(E325:J325)</f>
        <v>259</v>
      </c>
    </row>
    <row r="326" spans="1:11" ht="22.5" customHeight="1">
      <c r="A326" s="41"/>
      <c r="B326" s="44"/>
      <c r="C326" s="47"/>
      <c r="D326" s="8" t="s">
        <v>6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f t="shared" si="83"/>
        <v>0</v>
      </c>
    </row>
    <row r="327" spans="1:11" ht="22.5" customHeight="1">
      <c r="A327" s="41"/>
      <c r="B327" s="44"/>
      <c r="C327" s="47"/>
      <c r="D327" s="8" t="s">
        <v>7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f t="shared" si="83"/>
        <v>0</v>
      </c>
    </row>
    <row r="328" spans="1:11" ht="22.5" customHeight="1">
      <c r="A328" s="41"/>
      <c r="B328" s="44"/>
      <c r="C328" s="47"/>
      <c r="D328" s="8" t="s">
        <v>8</v>
      </c>
      <c r="E328" s="10">
        <v>221</v>
      </c>
      <c r="F328" s="10">
        <v>8</v>
      </c>
      <c r="G328" s="10">
        <v>10</v>
      </c>
      <c r="H328" s="10">
        <v>0</v>
      </c>
      <c r="I328" s="10">
        <v>10</v>
      </c>
      <c r="J328" s="10">
        <v>10</v>
      </c>
      <c r="K328" s="11">
        <f t="shared" si="83"/>
        <v>259</v>
      </c>
    </row>
    <row r="329" spans="1:11" ht="22.5" customHeight="1">
      <c r="A329" s="41"/>
      <c r="B329" s="44"/>
      <c r="C329" s="48"/>
      <c r="D329" s="8" t="s">
        <v>9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1">
        <f t="shared" si="83"/>
        <v>0</v>
      </c>
    </row>
    <row r="330" spans="1:11" ht="21.75" customHeight="1">
      <c r="A330" s="40" t="s">
        <v>55</v>
      </c>
      <c r="B330" s="43" t="s">
        <v>53</v>
      </c>
      <c r="C330" s="46" t="s">
        <v>11</v>
      </c>
      <c r="D330" s="8" t="s">
        <v>5</v>
      </c>
      <c r="E330" s="10">
        <f aca="true" t="shared" si="84" ref="E330:J330">SUM(E331:E334)</f>
        <v>1535.2</v>
      </c>
      <c r="F330" s="10">
        <f t="shared" si="84"/>
        <v>1677.8</v>
      </c>
      <c r="G330" s="10">
        <f t="shared" si="84"/>
        <v>3182.9</v>
      </c>
      <c r="H330" s="10">
        <f t="shared" si="84"/>
        <v>6084.8</v>
      </c>
      <c r="I330" s="10">
        <f t="shared" si="84"/>
        <v>4790</v>
      </c>
      <c r="J330" s="10">
        <f t="shared" si="84"/>
        <v>4790</v>
      </c>
      <c r="K330" s="11">
        <f t="shared" si="83"/>
        <v>22060.7</v>
      </c>
    </row>
    <row r="331" spans="1:11" ht="21.75" customHeight="1">
      <c r="A331" s="41"/>
      <c r="B331" s="44"/>
      <c r="C331" s="47"/>
      <c r="D331" s="8" t="s">
        <v>6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1">
        <f t="shared" si="83"/>
        <v>0</v>
      </c>
    </row>
    <row r="332" spans="1:11" ht="21.75" customHeight="1">
      <c r="A332" s="41"/>
      <c r="B332" s="44"/>
      <c r="C332" s="47"/>
      <c r="D332" s="8" t="s">
        <v>7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1">
        <f t="shared" si="83"/>
        <v>0</v>
      </c>
    </row>
    <row r="333" spans="1:11" ht="21.75" customHeight="1">
      <c r="A333" s="41"/>
      <c r="B333" s="44"/>
      <c r="C333" s="47"/>
      <c r="D333" s="8" t="s">
        <v>8</v>
      </c>
      <c r="E333" s="10">
        <v>1535.2</v>
      </c>
      <c r="F333" s="10">
        <v>1677.8</v>
      </c>
      <c r="G333" s="10">
        <v>3182.9</v>
      </c>
      <c r="H333" s="10">
        <v>6084.8</v>
      </c>
      <c r="I333" s="10">
        <v>4790</v>
      </c>
      <c r="J333" s="10">
        <v>4790</v>
      </c>
      <c r="K333" s="11">
        <f t="shared" si="83"/>
        <v>22060.7</v>
      </c>
    </row>
    <row r="334" spans="1:11" ht="21.75" customHeight="1">
      <c r="A334" s="41"/>
      <c r="B334" s="44"/>
      <c r="C334" s="48"/>
      <c r="D334" s="8" t="s">
        <v>9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1">
        <f t="shared" si="83"/>
        <v>0</v>
      </c>
    </row>
    <row r="335" spans="1:11" ht="21.75" customHeight="1">
      <c r="A335" s="40" t="s">
        <v>56</v>
      </c>
      <c r="B335" s="43" t="s">
        <v>57</v>
      </c>
      <c r="C335" s="46" t="s">
        <v>11</v>
      </c>
      <c r="D335" s="8" t="s">
        <v>5</v>
      </c>
      <c r="E335" s="10">
        <f aca="true" t="shared" si="85" ref="E335:J335">SUM(E336:E339)</f>
        <v>467</v>
      </c>
      <c r="F335" s="10">
        <f t="shared" si="85"/>
        <v>682.8</v>
      </c>
      <c r="G335" s="10">
        <f t="shared" si="85"/>
        <v>1070</v>
      </c>
      <c r="H335" s="10">
        <f t="shared" si="85"/>
        <v>200</v>
      </c>
      <c r="I335" s="10">
        <f t="shared" si="85"/>
        <v>200</v>
      </c>
      <c r="J335" s="10">
        <f t="shared" si="85"/>
        <v>200</v>
      </c>
      <c r="K335" s="11">
        <f t="shared" si="83"/>
        <v>2819.8</v>
      </c>
    </row>
    <row r="336" spans="1:11" ht="21.75" customHeight="1">
      <c r="A336" s="41"/>
      <c r="B336" s="44"/>
      <c r="C336" s="47"/>
      <c r="D336" s="8" t="s">
        <v>6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1">
        <f t="shared" si="83"/>
        <v>0</v>
      </c>
    </row>
    <row r="337" spans="1:11" ht="21.75" customHeight="1">
      <c r="A337" s="41"/>
      <c r="B337" s="44"/>
      <c r="C337" s="47"/>
      <c r="D337" s="8" t="s">
        <v>7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1">
        <f t="shared" si="83"/>
        <v>0</v>
      </c>
    </row>
    <row r="338" spans="1:11" ht="21.75" customHeight="1">
      <c r="A338" s="41"/>
      <c r="B338" s="44"/>
      <c r="C338" s="47"/>
      <c r="D338" s="8" t="s">
        <v>8</v>
      </c>
      <c r="E338" s="10">
        <v>467</v>
      </c>
      <c r="F338" s="10">
        <v>682.8</v>
      </c>
      <c r="G338" s="10">
        <v>1070</v>
      </c>
      <c r="H338" s="10">
        <v>200</v>
      </c>
      <c r="I338" s="10">
        <v>200</v>
      </c>
      <c r="J338" s="10">
        <v>200</v>
      </c>
      <c r="K338" s="11">
        <f t="shared" si="83"/>
        <v>2819.8</v>
      </c>
    </row>
    <row r="339" spans="1:11" ht="21.75" customHeight="1">
      <c r="A339" s="41"/>
      <c r="B339" s="44"/>
      <c r="C339" s="48"/>
      <c r="D339" s="8" t="s">
        <v>9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1">
        <f t="shared" si="83"/>
        <v>0</v>
      </c>
    </row>
    <row r="340" spans="1:11" ht="21.75" customHeight="1">
      <c r="A340" s="40" t="s">
        <v>90</v>
      </c>
      <c r="B340" s="43" t="s">
        <v>103</v>
      </c>
      <c r="C340" s="46" t="s">
        <v>11</v>
      </c>
      <c r="D340" s="8" t="s">
        <v>5</v>
      </c>
      <c r="E340" s="10">
        <f aca="true" t="shared" si="86" ref="E340:J340">SUM(E341:E344)</f>
        <v>0</v>
      </c>
      <c r="F340" s="10">
        <f t="shared" si="86"/>
        <v>0</v>
      </c>
      <c r="G340" s="10">
        <f t="shared" si="86"/>
        <v>4425.7</v>
      </c>
      <c r="H340" s="10">
        <f t="shared" si="86"/>
        <v>0</v>
      </c>
      <c r="I340" s="10">
        <f t="shared" si="86"/>
        <v>0</v>
      </c>
      <c r="J340" s="10">
        <f t="shared" si="86"/>
        <v>0</v>
      </c>
      <c r="K340" s="11">
        <f>SUM(E340:J340)</f>
        <v>4425.7</v>
      </c>
    </row>
    <row r="341" spans="1:11" ht="21.75" customHeight="1">
      <c r="A341" s="41"/>
      <c r="B341" s="44"/>
      <c r="C341" s="47"/>
      <c r="D341" s="8" t="s">
        <v>6</v>
      </c>
      <c r="E341" s="10">
        <v>0</v>
      </c>
      <c r="F341" s="10">
        <v>0</v>
      </c>
      <c r="G341" s="10">
        <v>4247.8</v>
      </c>
      <c r="H341" s="10">
        <v>0</v>
      </c>
      <c r="I341" s="10">
        <v>0</v>
      </c>
      <c r="J341" s="10">
        <v>0</v>
      </c>
      <c r="K341" s="11">
        <f>SUM(E341:J341)</f>
        <v>4247.8</v>
      </c>
    </row>
    <row r="342" spans="1:11" ht="21.75" customHeight="1">
      <c r="A342" s="41"/>
      <c r="B342" s="44"/>
      <c r="C342" s="47"/>
      <c r="D342" s="8" t="s">
        <v>7</v>
      </c>
      <c r="E342" s="10">
        <v>0</v>
      </c>
      <c r="F342" s="10">
        <v>0</v>
      </c>
      <c r="G342" s="10">
        <v>177</v>
      </c>
      <c r="H342" s="10">
        <v>0</v>
      </c>
      <c r="I342" s="10">
        <v>0</v>
      </c>
      <c r="J342" s="10">
        <v>0</v>
      </c>
      <c r="K342" s="11">
        <f>SUM(E342:J342)</f>
        <v>177</v>
      </c>
    </row>
    <row r="343" spans="1:11" ht="21.75" customHeight="1">
      <c r="A343" s="41"/>
      <c r="B343" s="44"/>
      <c r="C343" s="47"/>
      <c r="D343" s="8" t="s">
        <v>8</v>
      </c>
      <c r="E343" s="10">
        <v>0</v>
      </c>
      <c r="F343" s="10">
        <v>0</v>
      </c>
      <c r="G343" s="10">
        <v>0.9</v>
      </c>
      <c r="H343" s="10">
        <v>0</v>
      </c>
      <c r="I343" s="10">
        <v>0</v>
      </c>
      <c r="J343" s="10">
        <v>0</v>
      </c>
      <c r="K343" s="11">
        <f>SUM(E343:J343)</f>
        <v>0.9</v>
      </c>
    </row>
    <row r="344" spans="1:11" ht="21.75" customHeight="1">
      <c r="A344" s="41"/>
      <c r="B344" s="44"/>
      <c r="C344" s="48"/>
      <c r="D344" s="8" t="s">
        <v>9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1">
        <f>SUM(E344:J344)</f>
        <v>0</v>
      </c>
    </row>
    <row r="345" spans="1:11" ht="21.75" customHeight="1">
      <c r="A345" s="40"/>
      <c r="B345" s="73" t="s">
        <v>62</v>
      </c>
      <c r="C345" s="46" t="s">
        <v>11</v>
      </c>
      <c r="D345" s="8" t="s">
        <v>5</v>
      </c>
      <c r="E345" s="11">
        <f>E325+E330+E335+E340</f>
        <v>2223.2</v>
      </c>
      <c r="F345" s="11">
        <f aca="true" t="shared" si="87" ref="F345:K345">F325+F330+F335+F340</f>
        <v>2368.6</v>
      </c>
      <c r="G345" s="11">
        <f t="shared" si="87"/>
        <v>8688.599999999999</v>
      </c>
      <c r="H345" s="11">
        <f t="shared" si="87"/>
        <v>6284.8</v>
      </c>
      <c r="I345" s="11">
        <f t="shared" si="87"/>
        <v>5000</v>
      </c>
      <c r="J345" s="11">
        <f t="shared" si="87"/>
        <v>5000</v>
      </c>
      <c r="K345" s="11">
        <f t="shared" si="87"/>
        <v>29565.2</v>
      </c>
    </row>
    <row r="346" spans="1:11" ht="21.75" customHeight="1">
      <c r="A346" s="41"/>
      <c r="B346" s="74"/>
      <c r="C346" s="47"/>
      <c r="D346" s="8" t="s">
        <v>6</v>
      </c>
      <c r="E346" s="11">
        <f>E326+E331+E336+E341</f>
        <v>0</v>
      </c>
      <c r="F346" s="11">
        <f>F326+F331+F336+F341</f>
        <v>0</v>
      </c>
      <c r="G346" s="11">
        <f>G326+G331+G336+G341</f>
        <v>4247.8</v>
      </c>
      <c r="H346" s="11">
        <f>H326+H331+H336+H341</f>
        <v>0</v>
      </c>
      <c r="I346" s="11">
        <f>I326+I331+I336+I341</f>
        <v>0</v>
      </c>
      <c r="J346" s="11">
        <f>J326+J331+J336+J341</f>
        <v>0</v>
      </c>
      <c r="K346" s="11">
        <f t="shared" si="83"/>
        <v>4247.8</v>
      </c>
    </row>
    <row r="347" spans="1:11" ht="21.75" customHeight="1">
      <c r="A347" s="41"/>
      <c r="B347" s="74"/>
      <c r="C347" s="47"/>
      <c r="D347" s="8" t="s">
        <v>7</v>
      </c>
      <c r="E347" s="11">
        <f aca="true" t="shared" si="88" ref="E347:J349">E327+E332+E337+E342</f>
        <v>0</v>
      </c>
      <c r="F347" s="11">
        <f t="shared" si="88"/>
        <v>0</v>
      </c>
      <c r="G347" s="11">
        <f t="shared" si="88"/>
        <v>177</v>
      </c>
      <c r="H347" s="11">
        <f t="shared" si="88"/>
        <v>0</v>
      </c>
      <c r="I347" s="11">
        <f t="shared" si="88"/>
        <v>0</v>
      </c>
      <c r="J347" s="11">
        <f t="shared" si="88"/>
        <v>0</v>
      </c>
      <c r="K347" s="11">
        <f t="shared" si="83"/>
        <v>177</v>
      </c>
    </row>
    <row r="348" spans="1:11" ht="21.75" customHeight="1">
      <c r="A348" s="41"/>
      <c r="B348" s="74"/>
      <c r="C348" s="47"/>
      <c r="D348" s="8" t="s">
        <v>8</v>
      </c>
      <c r="E348" s="11">
        <f t="shared" si="88"/>
        <v>2223.2</v>
      </c>
      <c r="F348" s="11">
        <f t="shared" si="88"/>
        <v>2368.6</v>
      </c>
      <c r="G348" s="11">
        <f t="shared" si="88"/>
        <v>4263.799999999999</v>
      </c>
      <c r="H348" s="11">
        <f t="shared" si="88"/>
        <v>6284.8</v>
      </c>
      <c r="I348" s="11">
        <f t="shared" si="88"/>
        <v>5000</v>
      </c>
      <c r="J348" s="11">
        <f t="shared" si="88"/>
        <v>5000</v>
      </c>
      <c r="K348" s="11">
        <f t="shared" si="83"/>
        <v>25140.399999999998</v>
      </c>
    </row>
    <row r="349" spans="1:11" ht="21.75" customHeight="1">
      <c r="A349" s="41"/>
      <c r="B349" s="74"/>
      <c r="C349" s="48"/>
      <c r="D349" s="8" t="s">
        <v>9</v>
      </c>
      <c r="E349" s="11">
        <f t="shared" si="88"/>
        <v>0</v>
      </c>
      <c r="F349" s="11">
        <f t="shared" si="88"/>
        <v>0</v>
      </c>
      <c r="G349" s="11">
        <f t="shared" si="88"/>
        <v>0</v>
      </c>
      <c r="H349" s="11">
        <f t="shared" si="88"/>
        <v>0</v>
      </c>
      <c r="I349" s="11">
        <f t="shared" si="88"/>
        <v>0</v>
      </c>
      <c r="J349" s="11">
        <f t="shared" si="88"/>
        <v>0</v>
      </c>
      <c r="K349" s="11">
        <f t="shared" si="83"/>
        <v>0</v>
      </c>
    </row>
    <row r="350" spans="1:11" ht="21.75" customHeight="1">
      <c r="A350" s="93"/>
      <c r="B350" s="95"/>
      <c r="C350" s="85" t="s">
        <v>12</v>
      </c>
      <c r="D350" s="16" t="s">
        <v>5</v>
      </c>
      <c r="E350" s="14">
        <f aca="true" t="shared" si="89" ref="E350:J354">E345</f>
        <v>2223.2</v>
      </c>
      <c r="F350" s="14">
        <f t="shared" si="89"/>
        <v>2368.6</v>
      </c>
      <c r="G350" s="14">
        <f t="shared" si="89"/>
        <v>8688.599999999999</v>
      </c>
      <c r="H350" s="13">
        <f t="shared" si="89"/>
        <v>6284.8</v>
      </c>
      <c r="I350" s="14">
        <f t="shared" si="89"/>
        <v>5000</v>
      </c>
      <c r="J350" s="14">
        <f t="shared" si="89"/>
        <v>5000</v>
      </c>
      <c r="K350" s="17">
        <f t="shared" si="83"/>
        <v>29565.199999999997</v>
      </c>
    </row>
    <row r="351" spans="1:11" ht="21.75" customHeight="1">
      <c r="A351" s="93"/>
      <c r="B351" s="95"/>
      <c r="C351" s="86"/>
      <c r="D351" s="8" t="s">
        <v>6</v>
      </c>
      <c r="E351" s="10">
        <f t="shared" si="89"/>
        <v>0</v>
      </c>
      <c r="F351" s="10">
        <f t="shared" si="89"/>
        <v>0</v>
      </c>
      <c r="G351" s="10">
        <f t="shared" si="89"/>
        <v>4247.8</v>
      </c>
      <c r="H351" s="5">
        <f t="shared" si="89"/>
        <v>0</v>
      </c>
      <c r="I351" s="10">
        <f t="shared" si="89"/>
        <v>0</v>
      </c>
      <c r="J351" s="10">
        <f t="shared" si="89"/>
        <v>0</v>
      </c>
      <c r="K351" s="11">
        <f t="shared" si="83"/>
        <v>4247.8</v>
      </c>
    </row>
    <row r="352" spans="1:11" ht="21.75" customHeight="1">
      <c r="A352" s="93"/>
      <c r="B352" s="95"/>
      <c r="C352" s="86"/>
      <c r="D352" s="8" t="s">
        <v>7</v>
      </c>
      <c r="E352" s="10">
        <f t="shared" si="89"/>
        <v>0</v>
      </c>
      <c r="F352" s="10">
        <f t="shared" si="89"/>
        <v>0</v>
      </c>
      <c r="G352" s="10">
        <f t="shared" si="89"/>
        <v>177</v>
      </c>
      <c r="H352" s="5">
        <f t="shared" si="89"/>
        <v>0</v>
      </c>
      <c r="I352" s="10">
        <f t="shared" si="89"/>
        <v>0</v>
      </c>
      <c r="J352" s="10">
        <f t="shared" si="89"/>
        <v>0</v>
      </c>
      <c r="K352" s="11">
        <f t="shared" si="83"/>
        <v>177</v>
      </c>
    </row>
    <row r="353" spans="1:11" ht="21.75" customHeight="1">
      <c r="A353" s="93"/>
      <c r="B353" s="95"/>
      <c r="C353" s="86"/>
      <c r="D353" s="8" t="s">
        <v>8</v>
      </c>
      <c r="E353" s="10">
        <f t="shared" si="89"/>
        <v>2223.2</v>
      </c>
      <c r="F353" s="10">
        <f t="shared" si="89"/>
        <v>2368.6</v>
      </c>
      <c r="G353" s="10">
        <f t="shared" si="89"/>
        <v>4263.799999999999</v>
      </c>
      <c r="H353" s="5">
        <f t="shared" si="89"/>
        <v>6284.8</v>
      </c>
      <c r="I353" s="10">
        <f t="shared" si="89"/>
        <v>5000</v>
      </c>
      <c r="J353" s="10">
        <f t="shared" si="89"/>
        <v>5000</v>
      </c>
      <c r="K353" s="11">
        <f t="shared" si="83"/>
        <v>25140.399999999998</v>
      </c>
    </row>
    <row r="354" spans="1:11" ht="21.75" customHeight="1">
      <c r="A354" s="94"/>
      <c r="B354" s="96"/>
      <c r="C354" s="87"/>
      <c r="D354" s="8" t="s">
        <v>9</v>
      </c>
      <c r="E354" s="10">
        <f t="shared" si="89"/>
        <v>0</v>
      </c>
      <c r="F354" s="10">
        <f t="shared" si="89"/>
        <v>0</v>
      </c>
      <c r="G354" s="10">
        <f t="shared" si="89"/>
        <v>0</v>
      </c>
      <c r="H354" s="5">
        <f t="shared" si="89"/>
        <v>0</v>
      </c>
      <c r="I354" s="10">
        <f t="shared" si="89"/>
        <v>0</v>
      </c>
      <c r="J354" s="10">
        <f t="shared" si="89"/>
        <v>0</v>
      </c>
      <c r="K354" s="11">
        <f t="shared" si="83"/>
        <v>0</v>
      </c>
    </row>
    <row r="355" spans="1:13" ht="21.75" customHeight="1">
      <c r="A355" s="76"/>
      <c r="B355" s="43" t="s">
        <v>63</v>
      </c>
      <c r="C355" s="46" t="s">
        <v>11</v>
      </c>
      <c r="D355" s="8" t="s">
        <v>5</v>
      </c>
      <c r="E355" s="10">
        <f aca="true" t="shared" si="90" ref="E355:J355">SUM(E356:E359)</f>
        <v>5394329.5</v>
      </c>
      <c r="F355" s="10">
        <f>SUM(F356:F359)</f>
        <v>6047466.000000001</v>
      </c>
      <c r="G355" s="10">
        <f>SUM(G356:G359)</f>
        <v>7026642.7</v>
      </c>
      <c r="H355" s="10">
        <f>SUM(H356:H359)</f>
        <v>7362798.6</v>
      </c>
      <c r="I355" s="10">
        <f t="shared" si="90"/>
        <v>7516576.6</v>
      </c>
      <c r="J355" s="10">
        <f t="shared" si="90"/>
        <v>7749751.5</v>
      </c>
      <c r="K355" s="17">
        <f t="shared" si="83"/>
        <v>41097564.9</v>
      </c>
      <c r="L355" s="12"/>
      <c r="M355" s="12"/>
    </row>
    <row r="356" spans="1:13" ht="21.75" customHeight="1">
      <c r="A356" s="76"/>
      <c r="B356" s="44"/>
      <c r="C356" s="47"/>
      <c r="D356" s="8" t="s">
        <v>6</v>
      </c>
      <c r="E356" s="10">
        <f>E41+E92+E158+E249+E351+E315+0.1</f>
        <v>322351.49999999994</v>
      </c>
      <c r="F356" s="10">
        <f>F41+F92+F158+F249+F351+F315</f>
        <v>309793.9</v>
      </c>
      <c r="G356" s="10">
        <f>G41+G92+G158+G249+G351+G315-0.1</f>
        <v>349516.5</v>
      </c>
      <c r="H356" s="10">
        <f aca="true" t="shared" si="91" ref="H356:J358">H41+H92+H158+H249+H351+H315</f>
        <v>391424.0999999999</v>
      </c>
      <c r="I356" s="10">
        <f t="shared" si="91"/>
        <v>404260.7</v>
      </c>
      <c r="J356" s="10">
        <f t="shared" si="91"/>
        <v>351126.7</v>
      </c>
      <c r="K356" s="11">
        <f t="shared" si="83"/>
        <v>2128473.4</v>
      </c>
      <c r="L356" s="12"/>
      <c r="M356" s="12"/>
    </row>
    <row r="357" spans="1:13" ht="21.75" customHeight="1">
      <c r="A357" s="76"/>
      <c r="B357" s="44"/>
      <c r="C357" s="47"/>
      <c r="D357" s="8" t="s">
        <v>7</v>
      </c>
      <c r="E357" s="10">
        <f>E42+E93+E159+E250+E352+E316+0.1</f>
        <v>3673122.4999999995</v>
      </c>
      <c r="F357" s="10">
        <f>F42+F93+F159+F250+F352+F316</f>
        <v>4066408.6000000006</v>
      </c>
      <c r="G357" s="10">
        <f>G42+G93+G159+G250+G352+G316</f>
        <v>4583635.8</v>
      </c>
      <c r="H357" s="10">
        <f t="shared" si="91"/>
        <v>5043453.3</v>
      </c>
      <c r="I357" s="10">
        <f t="shared" si="91"/>
        <v>5299942.699999999</v>
      </c>
      <c r="J357" s="10">
        <f t="shared" si="91"/>
        <v>5588947.3</v>
      </c>
      <c r="K357" s="11">
        <f t="shared" si="83"/>
        <v>28255510.2</v>
      </c>
      <c r="L357" s="12"/>
      <c r="M357" s="12"/>
    </row>
    <row r="358" spans="1:13" ht="21.75" customHeight="1">
      <c r="A358" s="76"/>
      <c r="B358" s="44"/>
      <c r="C358" s="47"/>
      <c r="D358" s="8" t="s">
        <v>8</v>
      </c>
      <c r="E358" s="10">
        <f>E43+E94+E160+E251+E353+E317-0.1</f>
        <v>1011255.5</v>
      </c>
      <c r="F358" s="10">
        <f>F43+F94+F160+F251+F353+F317</f>
        <v>1143448.3000000003</v>
      </c>
      <c r="G358" s="10">
        <f>G43+G94+G160+G251+G353+G317</f>
        <v>1476090.4000000001</v>
      </c>
      <c r="H358" s="10">
        <f t="shared" si="91"/>
        <v>1288421.2000000002</v>
      </c>
      <c r="I358" s="10">
        <f t="shared" si="91"/>
        <v>1172873.2000000002</v>
      </c>
      <c r="J358" s="10">
        <f t="shared" si="91"/>
        <v>1170177.5</v>
      </c>
      <c r="K358" s="11">
        <f t="shared" si="83"/>
        <v>7262266.100000001</v>
      </c>
      <c r="L358" s="12"/>
      <c r="M358" s="12"/>
    </row>
    <row r="359" spans="1:13" ht="21.75" customHeight="1">
      <c r="A359" s="76"/>
      <c r="B359" s="44"/>
      <c r="C359" s="48"/>
      <c r="D359" s="8" t="s">
        <v>9</v>
      </c>
      <c r="E359" s="10">
        <f aca="true" t="shared" si="92" ref="E359:J359">E44+E95+E161+E252+E354</f>
        <v>387600</v>
      </c>
      <c r="F359" s="10">
        <f t="shared" si="92"/>
        <v>527815.2000000001</v>
      </c>
      <c r="G359" s="10">
        <f t="shared" si="92"/>
        <v>617400</v>
      </c>
      <c r="H359" s="10">
        <f t="shared" si="92"/>
        <v>639500</v>
      </c>
      <c r="I359" s="10">
        <f t="shared" si="92"/>
        <v>639500</v>
      </c>
      <c r="J359" s="10">
        <f t="shared" si="92"/>
        <v>639500</v>
      </c>
      <c r="K359" s="11">
        <f t="shared" si="83"/>
        <v>3451315.2</v>
      </c>
      <c r="L359" s="12"/>
      <c r="M359" s="12"/>
    </row>
    <row r="360" spans="1:13" ht="21.75" customHeight="1">
      <c r="A360" s="76"/>
      <c r="B360" s="44"/>
      <c r="C360" s="66" t="s">
        <v>10</v>
      </c>
      <c r="D360" s="8" t="s">
        <v>5</v>
      </c>
      <c r="E360" s="10">
        <f aca="true" t="shared" si="93" ref="E360:J360">SUM(E361:E364)</f>
        <v>251063</v>
      </c>
      <c r="F360" s="10">
        <f t="shared" si="93"/>
        <v>267565.7</v>
      </c>
      <c r="G360" s="10">
        <f t="shared" si="93"/>
        <v>293771.3</v>
      </c>
      <c r="H360" s="10">
        <f>SUM(H361:H364)</f>
        <v>334053.3</v>
      </c>
      <c r="I360" s="10">
        <f t="shared" si="93"/>
        <v>333539.8</v>
      </c>
      <c r="J360" s="10">
        <f t="shared" si="93"/>
        <v>343816.5</v>
      </c>
      <c r="K360" s="17">
        <f t="shared" si="83"/>
        <v>1823809.6</v>
      </c>
      <c r="L360" s="12"/>
      <c r="M360" s="12"/>
    </row>
    <row r="361" spans="1:13" ht="21.75" customHeight="1">
      <c r="A361" s="76"/>
      <c r="B361" s="44"/>
      <c r="C361" s="71"/>
      <c r="D361" s="8" t="s">
        <v>6</v>
      </c>
      <c r="E361" s="10">
        <f aca="true" t="shared" si="94" ref="E361:J364">E163+E254</f>
        <v>0</v>
      </c>
      <c r="F361" s="10">
        <f t="shared" si="94"/>
        <v>5423.6</v>
      </c>
      <c r="G361" s="10">
        <f t="shared" si="94"/>
        <v>0</v>
      </c>
      <c r="H361" s="10">
        <f t="shared" si="94"/>
        <v>3982.3</v>
      </c>
      <c r="I361" s="10">
        <f t="shared" si="94"/>
        <v>0</v>
      </c>
      <c r="J361" s="10">
        <f t="shared" si="94"/>
        <v>0</v>
      </c>
      <c r="K361" s="17">
        <f t="shared" si="83"/>
        <v>9405.900000000001</v>
      </c>
      <c r="L361" s="12"/>
      <c r="M361" s="12"/>
    </row>
    <row r="362" spans="1:13" ht="21.75" customHeight="1">
      <c r="A362" s="76"/>
      <c r="B362" s="44"/>
      <c r="C362" s="71"/>
      <c r="D362" s="8" t="s">
        <v>7</v>
      </c>
      <c r="E362" s="10">
        <f t="shared" si="94"/>
        <v>42965.1</v>
      </c>
      <c r="F362" s="10">
        <f t="shared" si="94"/>
        <v>54177.9</v>
      </c>
      <c r="G362" s="10">
        <f t="shared" si="94"/>
        <v>185286</v>
      </c>
      <c r="H362" s="10">
        <f t="shared" si="94"/>
        <v>177293.9</v>
      </c>
      <c r="I362" s="10">
        <f t="shared" si="94"/>
        <v>186262.6</v>
      </c>
      <c r="J362" s="10">
        <f t="shared" si="94"/>
        <v>196183</v>
      </c>
      <c r="K362" s="11">
        <f t="shared" si="83"/>
        <v>842168.5</v>
      </c>
      <c r="L362" s="12"/>
      <c r="M362" s="12"/>
    </row>
    <row r="363" spans="1:13" ht="21.75" customHeight="1">
      <c r="A363" s="76"/>
      <c r="B363" s="44"/>
      <c r="C363" s="71"/>
      <c r="D363" s="8" t="s">
        <v>8</v>
      </c>
      <c r="E363" s="10">
        <f t="shared" si="94"/>
        <v>157838.7</v>
      </c>
      <c r="F363" s="10">
        <f t="shared" si="94"/>
        <v>154599.7</v>
      </c>
      <c r="G363" s="10">
        <f t="shared" si="94"/>
        <v>42585.299999999996</v>
      </c>
      <c r="H363" s="10">
        <f t="shared" si="94"/>
        <v>76777.1</v>
      </c>
      <c r="I363" s="10">
        <f t="shared" si="94"/>
        <v>71277.2</v>
      </c>
      <c r="J363" s="10">
        <f t="shared" si="94"/>
        <v>71633.5</v>
      </c>
      <c r="K363" s="11">
        <f t="shared" si="83"/>
        <v>574711.5</v>
      </c>
      <c r="L363" s="12"/>
      <c r="M363" s="12"/>
    </row>
    <row r="364" spans="1:13" ht="21.75" customHeight="1">
      <c r="A364" s="76"/>
      <c r="B364" s="44"/>
      <c r="C364" s="72"/>
      <c r="D364" s="8" t="s">
        <v>9</v>
      </c>
      <c r="E364" s="10">
        <f t="shared" si="94"/>
        <v>50259.2</v>
      </c>
      <c r="F364" s="10">
        <f t="shared" si="94"/>
        <v>53364.5</v>
      </c>
      <c r="G364" s="10">
        <f t="shared" si="94"/>
        <v>65900</v>
      </c>
      <c r="H364" s="10">
        <f t="shared" si="94"/>
        <v>76000</v>
      </c>
      <c r="I364" s="10">
        <f t="shared" si="94"/>
        <v>76000</v>
      </c>
      <c r="J364" s="10">
        <f t="shared" si="94"/>
        <v>76000</v>
      </c>
      <c r="K364" s="11">
        <f t="shared" si="83"/>
        <v>397523.7</v>
      </c>
      <c r="L364" s="12"/>
      <c r="M364" s="12"/>
    </row>
    <row r="365" spans="1:13" ht="22.5" customHeight="1">
      <c r="A365" s="76"/>
      <c r="B365" s="44"/>
      <c r="C365" s="46" t="s">
        <v>14</v>
      </c>
      <c r="D365" s="8" t="s">
        <v>5</v>
      </c>
      <c r="E365" s="10">
        <f aca="true" t="shared" si="95" ref="E365:J365">SUM(E366:E369)</f>
        <v>77017.8</v>
      </c>
      <c r="F365" s="10">
        <f t="shared" si="95"/>
        <v>130866.20000000001</v>
      </c>
      <c r="G365" s="10">
        <f t="shared" si="95"/>
        <v>134199.8</v>
      </c>
      <c r="H365" s="10">
        <f t="shared" si="95"/>
        <v>36445.5</v>
      </c>
      <c r="I365" s="10">
        <f t="shared" si="95"/>
        <v>34345.1</v>
      </c>
      <c r="J365" s="10">
        <f t="shared" si="95"/>
        <v>35429.2</v>
      </c>
      <c r="K365" s="11">
        <f t="shared" si="83"/>
        <v>448303.6</v>
      </c>
      <c r="L365" s="12"/>
      <c r="M365" s="12"/>
    </row>
    <row r="366" spans="1:13" ht="22.5" customHeight="1">
      <c r="A366" s="76"/>
      <c r="B366" s="44"/>
      <c r="C366" s="47"/>
      <c r="D366" s="8" t="s">
        <v>6</v>
      </c>
      <c r="E366" s="10">
        <f aca="true" t="shared" si="96" ref="E366:J369">E46+E168+E259</f>
        <v>0</v>
      </c>
      <c r="F366" s="10">
        <f t="shared" si="96"/>
        <v>0</v>
      </c>
      <c r="G366" s="10">
        <f t="shared" si="96"/>
        <v>0</v>
      </c>
      <c r="H366" s="10">
        <f t="shared" si="96"/>
        <v>0</v>
      </c>
      <c r="I366" s="10">
        <f t="shared" si="96"/>
        <v>0</v>
      </c>
      <c r="J366" s="10">
        <f t="shared" si="96"/>
        <v>0</v>
      </c>
      <c r="K366" s="11">
        <f t="shared" si="83"/>
        <v>0</v>
      </c>
      <c r="L366" s="12"/>
      <c r="M366" s="12"/>
    </row>
    <row r="367" spans="1:13" ht="22.5" customHeight="1">
      <c r="A367" s="76"/>
      <c r="B367" s="44"/>
      <c r="C367" s="47"/>
      <c r="D367" s="8" t="s">
        <v>7</v>
      </c>
      <c r="E367" s="10">
        <f t="shared" si="96"/>
        <v>17730.7</v>
      </c>
      <c r="F367" s="10">
        <f t="shared" si="96"/>
        <v>20088.800000000003</v>
      </c>
      <c r="G367" s="10">
        <f t="shared" si="96"/>
        <v>34167.3</v>
      </c>
      <c r="H367" s="10">
        <f t="shared" si="96"/>
        <v>2410.9</v>
      </c>
      <c r="I367" s="10">
        <f t="shared" si="96"/>
        <v>0</v>
      </c>
      <c r="J367" s="10">
        <f t="shared" si="96"/>
        <v>0</v>
      </c>
      <c r="K367" s="17">
        <f t="shared" si="83"/>
        <v>74397.7</v>
      </c>
      <c r="L367" s="12"/>
      <c r="M367" s="12"/>
    </row>
    <row r="368" spans="1:13" ht="22.5" customHeight="1">
      <c r="A368" s="76"/>
      <c r="B368" s="44"/>
      <c r="C368" s="47"/>
      <c r="D368" s="8" t="s">
        <v>8</v>
      </c>
      <c r="E368" s="10">
        <f t="shared" si="96"/>
        <v>38612.1</v>
      </c>
      <c r="F368" s="10">
        <f t="shared" si="96"/>
        <v>72199</v>
      </c>
      <c r="G368" s="10">
        <f t="shared" si="96"/>
        <v>44132.5</v>
      </c>
      <c r="H368" s="10">
        <f t="shared" si="96"/>
        <v>34034.6</v>
      </c>
      <c r="I368" s="10">
        <f t="shared" si="96"/>
        <v>34345.1</v>
      </c>
      <c r="J368" s="10">
        <f t="shared" si="96"/>
        <v>35429.2</v>
      </c>
      <c r="K368" s="17">
        <f t="shared" si="83"/>
        <v>258752.5</v>
      </c>
      <c r="L368" s="12"/>
      <c r="M368" s="12"/>
    </row>
    <row r="369" spans="1:13" ht="22.5" customHeight="1">
      <c r="A369" s="76"/>
      <c r="B369" s="44"/>
      <c r="C369" s="48"/>
      <c r="D369" s="8" t="s">
        <v>9</v>
      </c>
      <c r="E369" s="10">
        <f t="shared" si="96"/>
        <v>20675</v>
      </c>
      <c r="F369" s="10">
        <f t="shared" si="96"/>
        <v>38578.4</v>
      </c>
      <c r="G369" s="10">
        <f t="shared" si="96"/>
        <v>55900</v>
      </c>
      <c r="H369" s="10">
        <f t="shared" si="96"/>
        <v>0</v>
      </c>
      <c r="I369" s="10">
        <f t="shared" si="96"/>
        <v>0</v>
      </c>
      <c r="J369" s="10">
        <f t="shared" si="96"/>
        <v>0</v>
      </c>
      <c r="K369" s="17">
        <f t="shared" si="83"/>
        <v>115153.4</v>
      </c>
      <c r="L369" s="12"/>
      <c r="M369" s="12"/>
    </row>
    <row r="370" spans="1:13" ht="22.5" customHeight="1">
      <c r="A370" s="76"/>
      <c r="B370" s="44"/>
      <c r="C370" s="66" t="s">
        <v>34</v>
      </c>
      <c r="D370" s="8" t="s">
        <v>5</v>
      </c>
      <c r="E370" s="10">
        <f aca="true" t="shared" si="97" ref="E370:J370">SUM(E371:E374)</f>
        <v>700875.5</v>
      </c>
      <c r="F370" s="10">
        <f t="shared" si="97"/>
        <v>848166.4</v>
      </c>
      <c r="G370" s="10">
        <f>SUM(G371:G374)-0.1</f>
        <v>1467854</v>
      </c>
      <c r="H370" s="10">
        <f>SUM(H371:H374)</f>
        <v>1542378.5000000002</v>
      </c>
      <c r="I370" s="10">
        <f t="shared" si="97"/>
        <v>72895.20000000001</v>
      </c>
      <c r="J370" s="10">
        <f t="shared" si="97"/>
        <v>114477</v>
      </c>
      <c r="K370" s="17">
        <f t="shared" si="83"/>
        <v>4746646.600000001</v>
      </c>
      <c r="L370" s="12"/>
      <c r="M370" s="12"/>
    </row>
    <row r="371" spans="1:13" ht="22.5" customHeight="1">
      <c r="A371" s="76"/>
      <c r="B371" s="44"/>
      <c r="C371" s="71"/>
      <c r="D371" s="8" t="s">
        <v>6</v>
      </c>
      <c r="E371" s="10">
        <f aca="true" t="shared" si="98" ref="E371:J372">E97+E173+E310</f>
        <v>614933.9</v>
      </c>
      <c r="F371" s="10">
        <f t="shared" si="98"/>
        <v>691871.6</v>
      </c>
      <c r="G371" s="10">
        <f t="shared" si="98"/>
        <v>442687.7</v>
      </c>
      <c r="H371" s="10">
        <f t="shared" si="98"/>
        <v>6647.3</v>
      </c>
      <c r="I371" s="10">
        <f t="shared" si="98"/>
        <v>59314.8</v>
      </c>
      <c r="J371" s="10">
        <f t="shared" si="98"/>
        <v>0</v>
      </c>
      <c r="K371" s="11">
        <f t="shared" si="83"/>
        <v>1815455.3</v>
      </c>
      <c r="L371" s="12"/>
      <c r="M371" s="12"/>
    </row>
    <row r="372" spans="1:13" ht="22.5" customHeight="1">
      <c r="A372" s="76"/>
      <c r="B372" s="44"/>
      <c r="C372" s="71"/>
      <c r="D372" s="8" t="s">
        <v>7</v>
      </c>
      <c r="E372" s="10">
        <f t="shared" si="98"/>
        <v>50112.59999999999</v>
      </c>
      <c r="F372" s="10">
        <f t="shared" si="98"/>
        <v>129869</v>
      </c>
      <c r="G372" s="10">
        <f t="shared" si="98"/>
        <v>894254.3</v>
      </c>
      <c r="H372" s="10">
        <f t="shared" si="98"/>
        <v>1227478.9000000001</v>
      </c>
      <c r="I372" s="10">
        <f t="shared" si="98"/>
        <v>2224.3</v>
      </c>
      <c r="J372" s="10">
        <f t="shared" si="98"/>
        <v>0</v>
      </c>
      <c r="K372" s="11">
        <f t="shared" si="83"/>
        <v>2303939.0999999996</v>
      </c>
      <c r="L372" s="12"/>
      <c r="M372" s="12"/>
    </row>
    <row r="373" spans="1:13" ht="22.5" customHeight="1">
      <c r="A373" s="76"/>
      <c r="B373" s="44"/>
      <c r="C373" s="71"/>
      <c r="D373" s="8" t="s">
        <v>8</v>
      </c>
      <c r="E373" s="10">
        <f>E99+E175+E312+0.1</f>
        <v>35829</v>
      </c>
      <c r="F373" s="10">
        <f>F99+F175+F312</f>
        <v>26425.8</v>
      </c>
      <c r="G373" s="10">
        <f>G99+G175+G312</f>
        <v>130912.1</v>
      </c>
      <c r="H373" s="10">
        <f>H99+H175+H312</f>
        <v>308252.30000000005</v>
      </c>
      <c r="I373" s="10">
        <f>I99+I175+I312+I266</f>
        <v>11356.1</v>
      </c>
      <c r="J373" s="10">
        <f>J99+J175+J312+J266</f>
        <v>114477</v>
      </c>
      <c r="K373" s="10">
        <f>K99+K175+K312+K266</f>
        <v>627252.2</v>
      </c>
      <c r="L373" s="12"/>
      <c r="M373" s="12"/>
    </row>
    <row r="374" spans="1:13" ht="22.5" customHeight="1">
      <c r="A374" s="76"/>
      <c r="B374" s="44"/>
      <c r="C374" s="72"/>
      <c r="D374" s="8" t="s">
        <v>9</v>
      </c>
      <c r="E374" s="10">
        <f aca="true" t="shared" si="99" ref="E374:J374">E100+E176+E323</f>
        <v>0</v>
      </c>
      <c r="F374" s="10">
        <f t="shared" si="99"/>
        <v>0</v>
      </c>
      <c r="G374" s="10">
        <f t="shared" si="99"/>
        <v>0</v>
      </c>
      <c r="H374" s="10">
        <f t="shared" si="99"/>
        <v>0</v>
      </c>
      <c r="I374" s="10">
        <f t="shared" si="99"/>
        <v>0</v>
      </c>
      <c r="J374" s="10">
        <f t="shared" si="99"/>
        <v>0</v>
      </c>
      <c r="K374" s="11">
        <f t="shared" si="83"/>
        <v>0</v>
      </c>
      <c r="L374" s="12"/>
      <c r="M374" s="12"/>
    </row>
    <row r="375" spans="1:13" ht="22.5" customHeight="1">
      <c r="A375" s="76"/>
      <c r="B375" s="44"/>
      <c r="C375" s="98" t="s">
        <v>12</v>
      </c>
      <c r="D375" s="16" t="s">
        <v>5</v>
      </c>
      <c r="E375" s="14">
        <f>SUM(E376:E379)</f>
        <v>6423285.8</v>
      </c>
      <c r="F375" s="14">
        <f>SUM(F376:F379)+0.1</f>
        <v>7294064.300000001</v>
      </c>
      <c r="G375" s="14">
        <f>SUM(G376:G379)+0.1</f>
        <v>8922467.799999999</v>
      </c>
      <c r="H375" s="14">
        <f>SUM(H376:H379)</f>
        <v>9275675.900000002</v>
      </c>
      <c r="I375" s="14">
        <f>SUM(I376:I379)</f>
        <v>7957356.699999999</v>
      </c>
      <c r="J375" s="14">
        <f>SUM(J376:J379)</f>
        <v>8243474.2</v>
      </c>
      <c r="K375" s="17">
        <f t="shared" si="83"/>
        <v>48116324.7</v>
      </c>
      <c r="L375" s="12"/>
      <c r="M375" s="12"/>
    </row>
    <row r="376" spans="1:13" ht="22.5" customHeight="1">
      <c r="A376" s="76"/>
      <c r="B376" s="44"/>
      <c r="C376" s="98"/>
      <c r="D376" s="8" t="s">
        <v>6</v>
      </c>
      <c r="E376" s="10">
        <f>E356+E361+E366+E371</f>
        <v>937285.3999999999</v>
      </c>
      <c r="F376" s="10">
        <f aca="true" t="shared" si="100" ref="E376:J379">F356+F361+F366+F371</f>
        <v>1007089.1</v>
      </c>
      <c r="G376" s="10">
        <f t="shared" si="100"/>
        <v>792204.2</v>
      </c>
      <c r="H376" s="10">
        <f>H356+H361+H366+H371</f>
        <v>402053.6999999999</v>
      </c>
      <c r="I376" s="10">
        <f>I356+I361+I366+I371</f>
        <v>463575.5</v>
      </c>
      <c r="J376" s="10">
        <f t="shared" si="100"/>
        <v>351126.7</v>
      </c>
      <c r="K376" s="11">
        <f t="shared" si="83"/>
        <v>3953334.6</v>
      </c>
      <c r="L376" s="12"/>
      <c r="M376" s="12"/>
    </row>
    <row r="377" spans="1:13" ht="22.5" customHeight="1">
      <c r="A377" s="76"/>
      <c r="B377" s="44"/>
      <c r="C377" s="98"/>
      <c r="D377" s="8" t="s">
        <v>7</v>
      </c>
      <c r="E377" s="10">
        <f>E357+E362+E367+E372</f>
        <v>3783930.9</v>
      </c>
      <c r="F377" s="10">
        <f t="shared" si="100"/>
        <v>4270544.300000001</v>
      </c>
      <c r="G377" s="10">
        <f>G357+G362+G367+G372-0.1</f>
        <v>5697343.3</v>
      </c>
      <c r="H377" s="10">
        <f>H357+H362+H367+H372</f>
        <v>6450637.000000001</v>
      </c>
      <c r="I377" s="10">
        <f t="shared" si="100"/>
        <v>5488429.599999999</v>
      </c>
      <c r="J377" s="10">
        <f t="shared" si="100"/>
        <v>5785130.3</v>
      </c>
      <c r="K377" s="11">
        <f t="shared" si="83"/>
        <v>31476015.4</v>
      </c>
      <c r="L377" s="12"/>
      <c r="M377" s="12"/>
    </row>
    <row r="378" spans="1:13" ht="22.5" customHeight="1">
      <c r="A378" s="76"/>
      <c r="B378" s="44"/>
      <c r="C378" s="98"/>
      <c r="D378" s="8" t="s">
        <v>8</v>
      </c>
      <c r="E378" s="10">
        <f>E358+E363+E368+E373</f>
        <v>1243535.3</v>
      </c>
      <c r="F378" s="10">
        <f>F358+F363+F368+F373-0.1</f>
        <v>1396672.7000000002</v>
      </c>
      <c r="G378" s="10">
        <f>G358+G363+G368+G373-0.1</f>
        <v>1693720.2000000002</v>
      </c>
      <c r="H378" s="10">
        <f>H358+H363+H368+H373</f>
        <v>1707485.2000000004</v>
      </c>
      <c r="I378" s="10">
        <f t="shared" si="100"/>
        <v>1289851.6000000003</v>
      </c>
      <c r="J378" s="10">
        <f t="shared" si="100"/>
        <v>1391717.2</v>
      </c>
      <c r="K378" s="11">
        <f t="shared" si="83"/>
        <v>8722982.200000001</v>
      </c>
      <c r="L378" s="12"/>
      <c r="M378" s="12"/>
    </row>
    <row r="379" spans="1:13" ht="22.5" customHeight="1">
      <c r="A379" s="76"/>
      <c r="B379" s="45"/>
      <c r="C379" s="98"/>
      <c r="D379" s="8" t="s">
        <v>9</v>
      </c>
      <c r="E379" s="10">
        <f t="shared" si="100"/>
        <v>458534.2</v>
      </c>
      <c r="F379" s="10">
        <f t="shared" si="100"/>
        <v>619758.1000000001</v>
      </c>
      <c r="G379" s="10">
        <f t="shared" si="100"/>
        <v>739200</v>
      </c>
      <c r="H379" s="10">
        <f t="shared" si="100"/>
        <v>715500</v>
      </c>
      <c r="I379" s="10">
        <f t="shared" si="100"/>
        <v>715500</v>
      </c>
      <c r="J379" s="10">
        <f t="shared" si="100"/>
        <v>715500</v>
      </c>
      <c r="K379" s="11">
        <f t="shared" si="83"/>
        <v>3963992.3</v>
      </c>
      <c r="L379" s="12"/>
      <c r="M379" s="12"/>
    </row>
    <row r="380" spans="1:11" ht="16.5">
      <c r="A380" s="25"/>
      <c r="B380" s="26"/>
      <c r="C380" s="25"/>
      <c r="D380" s="22"/>
      <c r="E380" s="30"/>
      <c r="F380" s="30"/>
      <c r="G380" s="30"/>
      <c r="H380" s="30"/>
      <c r="I380" s="30"/>
      <c r="J380" s="30"/>
      <c r="K380" s="30"/>
    </row>
    <row r="381" spans="1:11" ht="16.5">
      <c r="A381" s="25"/>
      <c r="B381" s="1" t="s">
        <v>23</v>
      </c>
      <c r="C381" s="25"/>
      <c r="D381" s="22"/>
      <c r="E381" s="27"/>
      <c r="F381" s="27"/>
      <c r="G381" s="27"/>
      <c r="H381" s="27"/>
      <c r="I381" s="27"/>
      <c r="J381" s="27"/>
      <c r="K381" s="27"/>
    </row>
    <row r="382" spans="1:11" ht="16.5">
      <c r="A382" s="18"/>
      <c r="B382" s="97" t="s">
        <v>22</v>
      </c>
      <c r="C382" s="97"/>
      <c r="D382" s="97"/>
      <c r="E382" s="97"/>
      <c r="F382" s="97"/>
      <c r="G382" s="97"/>
      <c r="H382" s="97"/>
      <c r="I382" s="97"/>
      <c r="J382" s="97"/>
      <c r="K382" s="97"/>
    </row>
    <row r="383" spans="1:4" ht="16.5">
      <c r="A383" s="18"/>
      <c r="B383" s="1" t="s">
        <v>69</v>
      </c>
      <c r="C383" s="1"/>
      <c r="D383" s="18"/>
    </row>
    <row r="384" spans="1:11" ht="16.5">
      <c r="A384" s="18"/>
      <c r="B384" s="1" t="s">
        <v>39</v>
      </c>
      <c r="C384" s="1"/>
      <c r="D384" s="18"/>
      <c r="E384" s="2"/>
      <c r="F384" s="2"/>
      <c r="G384" s="2"/>
      <c r="H384" s="2"/>
      <c r="I384" s="2"/>
      <c r="J384" s="2"/>
      <c r="K384" s="2"/>
    </row>
    <row r="385" spans="1:4" ht="16.5">
      <c r="A385" s="18"/>
      <c r="B385" s="1" t="s">
        <v>60</v>
      </c>
      <c r="C385" s="1"/>
      <c r="D385" s="18"/>
    </row>
    <row r="386" spans="1:4" ht="16.5">
      <c r="A386" s="18"/>
      <c r="B386" s="1" t="s">
        <v>64</v>
      </c>
      <c r="C386" s="1"/>
      <c r="D386" s="18"/>
    </row>
    <row r="387" spans="1:4" ht="16.5">
      <c r="A387" s="18"/>
      <c r="B387" s="1" t="s">
        <v>26</v>
      </c>
      <c r="C387" s="1"/>
      <c r="D387" s="18"/>
    </row>
    <row r="388" spans="1:4" ht="16.5">
      <c r="A388" s="18"/>
      <c r="B388" s="1" t="s">
        <v>51</v>
      </c>
      <c r="C388" s="1"/>
      <c r="D388" s="18"/>
    </row>
    <row r="389" spans="1:4" ht="16.5">
      <c r="A389" s="18"/>
      <c r="B389" s="1" t="s">
        <v>52</v>
      </c>
      <c r="C389" s="1"/>
      <c r="D389" s="18"/>
    </row>
    <row r="390" spans="1:4" ht="16.5">
      <c r="A390" s="18"/>
      <c r="B390" s="1" t="s">
        <v>88</v>
      </c>
      <c r="C390" s="1"/>
      <c r="D390" s="18"/>
    </row>
    <row r="391" spans="1:11" ht="16.5">
      <c r="A391" s="18"/>
      <c r="B391" s="19"/>
      <c r="C391" s="1"/>
      <c r="D391" s="18"/>
      <c r="K391" s="29" t="s">
        <v>89</v>
      </c>
    </row>
  </sheetData>
  <sheetProtection selectLockedCells="1" selectUnlockedCells="1"/>
  <mergeCells count="161">
    <mergeCell ref="A238:A242"/>
    <mergeCell ref="A152:A156"/>
    <mergeCell ref="B152:B156"/>
    <mergeCell ref="C152:C156"/>
    <mergeCell ref="C299:C303"/>
    <mergeCell ref="B294:B308"/>
    <mergeCell ref="A294:A308"/>
    <mergeCell ref="C304:C308"/>
    <mergeCell ref="C294:C298"/>
    <mergeCell ref="C274:C278"/>
    <mergeCell ref="C279:C283"/>
    <mergeCell ref="A289:A293"/>
    <mergeCell ref="B289:B293"/>
    <mergeCell ref="C289:C293"/>
    <mergeCell ref="C268:C272"/>
    <mergeCell ref="A273:K273"/>
    <mergeCell ref="A274:A288"/>
    <mergeCell ref="B274:B288"/>
    <mergeCell ref="C284:C288"/>
    <mergeCell ref="B382:K382"/>
    <mergeCell ref="A355:A379"/>
    <mergeCell ref="B355:B379"/>
    <mergeCell ref="C355:C359"/>
    <mergeCell ref="C360:C364"/>
    <mergeCell ref="C365:C369"/>
    <mergeCell ref="C370:C374"/>
    <mergeCell ref="C375:C379"/>
    <mergeCell ref="A335:A339"/>
    <mergeCell ref="B335:B339"/>
    <mergeCell ref="C335:C339"/>
    <mergeCell ref="A345:A354"/>
    <mergeCell ref="B345:B354"/>
    <mergeCell ref="C345:C349"/>
    <mergeCell ref="C350:C354"/>
    <mergeCell ref="A340:A344"/>
    <mergeCell ref="B340:B344"/>
    <mergeCell ref="C340:C344"/>
    <mergeCell ref="A325:A329"/>
    <mergeCell ref="B325:B329"/>
    <mergeCell ref="C325:C329"/>
    <mergeCell ref="A330:A334"/>
    <mergeCell ref="B330:B334"/>
    <mergeCell ref="C330:C334"/>
    <mergeCell ref="A309:A323"/>
    <mergeCell ref="B309:B323"/>
    <mergeCell ref="C309:C313"/>
    <mergeCell ref="C314:C318"/>
    <mergeCell ref="C319:C323"/>
    <mergeCell ref="A324:K324"/>
    <mergeCell ref="B238:B242"/>
    <mergeCell ref="C238:C242"/>
    <mergeCell ref="B243:B247"/>
    <mergeCell ref="C243:C247"/>
    <mergeCell ref="A248:A272"/>
    <mergeCell ref="B248:B272"/>
    <mergeCell ref="C248:C252"/>
    <mergeCell ref="C253:C257"/>
    <mergeCell ref="C258:C262"/>
    <mergeCell ref="C263:C267"/>
    <mergeCell ref="A228:A232"/>
    <mergeCell ref="B228:B232"/>
    <mergeCell ref="C228:C232"/>
    <mergeCell ref="A233:A237"/>
    <mergeCell ref="B233:B237"/>
    <mergeCell ref="C233:C237"/>
    <mergeCell ref="A203:A227"/>
    <mergeCell ref="B203:B227"/>
    <mergeCell ref="C203:C207"/>
    <mergeCell ref="C208:C212"/>
    <mergeCell ref="C213:C217"/>
    <mergeCell ref="C223:C227"/>
    <mergeCell ref="C218:C222"/>
    <mergeCell ref="A182:K182"/>
    <mergeCell ref="A183:A202"/>
    <mergeCell ref="B183:B202"/>
    <mergeCell ref="C183:C187"/>
    <mergeCell ref="C188:C192"/>
    <mergeCell ref="C193:C197"/>
    <mergeCell ref="C198:C202"/>
    <mergeCell ref="A157:A181"/>
    <mergeCell ref="B157:B181"/>
    <mergeCell ref="C157:C161"/>
    <mergeCell ref="C162:C166"/>
    <mergeCell ref="C167:C171"/>
    <mergeCell ref="C172:C176"/>
    <mergeCell ref="C177:C181"/>
    <mergeCell ref="A142:A146"/>
    <mergeCell ref="B142:B146"/>
    <mergeCell ref="C142:C146"/>
    <mergeCell ref="A147:A151"/>
    <mergeCell ref="B147:B151"/>
    <mergeCell ref="C147:C151"/>
    <mergeCell ref="A122:A141"/>
    <mergeCell ref="B122:B141"/>
    <mergeCell ref="C122:C126"/>
    <mergeCell ref="C127:C131"/>
    <mergeCell ref="C132:C136"/>
    <mergeCell ref="C137:C141"/>
    <mergeCell ref="A106:K106"/>
    <mergeCell ref="A107:A121"/>
    <mergeCell ref="B107:B121"/>
    <mergeCell ref="C107:C111"/>
    <mergeCell ref="C112:C116"/>
    <mergeCell ref="C117:C121"/>
    <mergeCell ref="A76:A80"/>
    <mergeCell ref="B76:B90"/>
    <mergeCell ref="C76:C80"/>
    <mergeCell ref="C81:C85"/>
    <mergeCell ref="C86:C90"/>
    <mergeCell ref="A91:A105"/>
    <mergeCell ref="B91:B105"/>
    <mergeCell ref="C91:C95"/>
    <mergeCell ref="C96:C100"/>
    <mergeCell ref="C101:C105"/>
    <mergeCell ref="A55:K55"/>
    <mergeCell ref="A56:A60"/>
    <mergeCell ref="B56:B60"/>
    <mergeCell ref="C56:C60"/>
    <mergeCell ref="A61:A75"/>
    <mergeCell ref="B61:B75"/>
    <mergeCell ref="C61:C65"/>
    <mergeCell ref="C66:C70"/>
    <mergeCell ref="C71:C75"/>
    <mergeCell ref="A40:A54"/>
    <mergeCell ref="B40:B54"/>
    <mergeCell ref="C40:C44"/>
    <mergeCell ref="C45:C49"/>
    <mergeCell ref="C50:C54"/>
    <mergeCell ref="A35:A39"/>
    <mergeCell ref="B35:B39"/>
    <mergeCell ref="C35:C39"/>
    <mergeCell ref="A15:A29"/>
    <mergeCell ref="B15:B29"/>
    <mergeCell ref="C15:C19"/>
    <mergeCell ref="C20:C24"/>
    <mergeCell ref="C25:C29"/>
    <mergeCell ref="A30:A34"/>
    <mergeCell ref="B30:B34"/>
    <mergeCell ref="C30:C34"/>
    <mergeCell ref="H9:K9"/>
    <mergeCell ref="A10:K10"/>
    <mergeCell ref="A12:A13"/>
    <mergeCell ref="B12:B13"/>
    <mergeCell ref="C12:C13"/>
    <mergeCell ref="D12:D13"/>
    <mergeCell ref="E12:K12"/>
    <mergeCell ref="J3:K3"/>
    <mergeCell ref="I4:K4"/>
    <mergeCell ref="I5:K5"/>
    <mergeCell ref="I6:K6"/>
    <mergeCell ref="H7:K7"/>
    <mergeCell ref="H8:K8"/>
    <mergeCell ref="U226:V226"/>
    <mergeCell ref="X226:Y226"/>
    <mergeCell ref="Z226:AA226"/>
    <mergeCell ref="AB226:AC226"/>
    <mergeCell ref="AD226:AE226"/>
    <mergeCell ref="M226:N226"/>
    <mergeCell ref="O226:P226"/>
    <mergeCell ref="Q226:R226"/>
    <mergeCell ref="S226:T226"/>
  </mergeCells>
  <printOptions/>
  <pageMargins left="0.2362204724409449" right="0.2362204724409449" top="0.2362204724409449" bottom="0.03937007874015748" header="0" footer="0"/>
  <pageSetup horizontalDpi="600" verticalDpi="600" orientation="landscape" paperSize="9" scale="75" r:id="rId3"/>
  <headerFooter alignWithMargins="0">
    <oddHeader xml:space="preserve">&amp;C&amp;P </oddHeader>
  </headerFooter>
  <rowBreaks count="2" manualBreakCount="2">
    <brk id="75" max="10" man="1"/>
    <brk id="131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Неустроева Наталья Константиновна</cp:lastModifiedBy>
  <cp:lastPrinted>2024-01-25T06:52:01Z</cp:lastPrinted>
  <dcterms:created xsi:type="dcterms:W3CDTF">1996-10-08T23:32:33Z</dcterms:created>
  <dcterms:modified xsi:type="dcterms:W3CDTF">2024-01-25T07:54:58Z</dcterms:modified>
  <cp:category/>
  <cp:version/>
  <cp:contentType/>
  <cp:contentStatus/>
</cp:coreProperties>
</file>